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811" firstSheet="1" activeTab="1"/>
  </bookViews>
  <sheets>
    <sheet name="Poc. strana" sheetId="1" r:id="rId1"/>
    <sheet name="Sadrzaj_Dinamika" sheetId="2" r:id="rId2"/>
    <sheet name="1 MOP" sheetId="3" r:id="rId3"/>
    <sheet name="2 Oper Troskovi OP" sheetId="4" r:id="rId4"/>
    <sheet name="3 Amortizacija" sheetId="5" r:id="rId5"/>
    <sheet name="4 Nabavk ELEN" sheetId="6" r:id="rId6"/>
    <sheet name="5 OIE" sheetId="7" r:id="rId7"/>
    <sheet name="6 Trosk distribucije" sheetId="8" r:id="rId8"/>
    <sheet name="7 Dobit" sheetId="9" r:id="rId9"/>
    <sheet name="8 Ostali prihodi" sheetId="10" r:id="rId10"/>
    <sheet name="9 KE t-1" sheetId="11" r:id="rId11"/>
    <sheet name="10 Alokacija MOP i tarife" sheetId="12" r:id="rId12"/>
    <sheet name=" 11 Cenovnik" sheetId="13" r:id="rId13"/>
    <sheet name="12 Investicije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fn.IFERROR" hidden="1">#NAME?</definedName>
    <definedName name="_xlnm.Print_Area" localSheetId="12">' 11 Cenovnik'!$B$10:$J$44</definedName>
    <definedName name="_xlnm.Print_Area" localSheetId="2">'1 MOP'!$A$1:$E$18</definedName>
    <definedName name="_xlnm.Print_Area" localSheetId="13">'12 Investicije'!$A$1:$N$39</definedName>
    <definedName name="_xlnm.Print_Area" localSheetId="3">'2 Oper Troskovi OP'!$A$1:$G$81</definedName>
    <definedName name="_xlnm.Print_Area" localSheetId="4">'3 Amortizacija'!$A$1:$H$52</definedName>
    <definedName name="_xlnm.Print_Area" localSheetId="5">'4 Nabavk ELEN'!$A$1:$Q$42</definedName>
    <definedName name="_xlnm.Print_Area" localSheetId="6">'5 OIE'!$A$1:$Q$72</definedName>
    <definedName name="_xlnm.Print_Area" localSheetId="7">'6 Trosk distribucije'!$A$1:$D$14</definedName>
    <definedName name="_xlnm.Print_Area" localSheetId="8">'7 Dobit'!$A$1:$F$13</definedName>
    <definedName name="_xlnm.Print_Area" localSheetId="9">'8 Ostali prihodi'!$A$1:$E$16</definedName>
    <definedName name="_xlnm.Print_Area" localSheetId="10">'9 KE t-1'!$A$1:$J$27</definedName>
    <definedName name="_xlnm.Print_Area" localSheetId="0">'Poc. strana'!$A$1:$H$35</definedName>
    <definedName name="_xlnm.Print_Titles" localSheetId="3">'2 Oper Troskovi OP'!$1:$7</definedName>
    <definedName name="_xlnm.Print_Titles" localSheetId="4">'3 Amortizacija'!$1:$7</definedName>
    <definedName name="_xlnm.Print_Titles" localSheetId="5">'4 Nabavk ELEN'!$1:$7</definedName>
    <definedName name="_xlnm.Print_Titles" localSheetId="6">'5 OIE'!$1:$7</definedName>
    <definedName name="_xlnm.Print_Titles" localSheetId="8">'7 Dobit'!$1:$4</definedName>
    <definedName name="sab" localSheetId="12">#REF!</definedName>
    <definedName name="sab" localSheetId="0">#REF!</definedName>
    <definedName name="sab">#REF!</definedName>
  </definedNames>
  <calcPr fullCalcOnLoad="1"/>
</workbook>
</file>

<file path=xl/sharedStrings.xml><?xml version="1.0" encoding="utf-8"?>
<sst xmlns="http://schemas.openxmlformats.org/spreadsheetml/2006/main" count="3024" uniqueCount="688">
  <si>
    <t>1</t>
  </si>
  <si>
    <t>2</t>
  </si>
  <si>
    <t>3</t>
  </si>
  <si>
    <t>5</t>
  </si>
  <si>
    <t>7</t>
  </si>
  <si>
    <t>Редни број</t>
  </si>
  <si>
    <t>Остало</t>
  </si>
  <si>
    <t>I</t>
  </si>
  <si>
    <t>II</t>
  </si>
  <si>
    <t>III</t>
  </si>
  <si>
    <t xml:space="preserve">Дистрибуција електричне енергије </t>
  </si>
  <si>
    <t>* Телефон:</t>
  </si>
  <si>
    <t>* Телефакс: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</si>
  <si>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</si>
  <si>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</si>
  <si>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</si>
  <si>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</si>
  <si>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</si>
  <si>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</si>
  <si>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</si>
  <si>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</si>
  <si>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</si>
  <si>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</si>
  <si>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</si>
  <si>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</si>
  <si>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</si>
  <si>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</si>
  <si>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</si>
  <si>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</si>
  <si>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</si>
  <si>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</si>
  <si>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</si>
  <si>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</si>
  <si>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</si>
  <si>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</si>
  <si>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</si>
  <si>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</si>
  <si>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</si>
  <si>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</si>
  <si>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</si>
  <si>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</si>
  <si>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2.4</t>
  </si>
  <si>
    <t>2.5</t>
  </si>
  <si>
    <t>2.6</t>
  </si>
  <si>
    <t>2.7</t>
  </si>
  <si>
    <t>2.8</t>
  </si>
  <si>
    <t>3.6</t>
  </si>
  <si>
    <t>3.7</t>
  </si>
  <si>
    <t>Укупно</t>
  </si>
  <si>
    <t>Назив енергетског субјекта:</t>
  </si>
  <si>
    <t>Особа за контакт:</t>
  </si>
  <si>
    <t>Подаци за контакт:</t>
  </si>
  <si>
    <t>8</t>
  </si>
  <si>
    <t>9</t>
  </si>
  <si>
    <t>Позиција</t>
  </si>
  <si>
    <t>Трошкови материјала за израду</t>
  </si>
  <si>
    <t>Трошкови осталог материјала (режијског)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</si>
  <si>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</si>
  <si>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</si>
  <si>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</si>
  <si>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</si>
  <si>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</si>
  <si>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</si>
  <si>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</si>
  <si>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</si>
  <si>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</si>
  <si>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</si>
  <si>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</si>
  <si>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</si>
  <si>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</si>
  <si>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Скраћенице</t>
  </si>
  <si>
    <t xml:space="preserve">Напомена: </t>
  </si>
  <si>
    <t>Седиште и адреса:</t>
  </si>
  <si>
    <t>Датум обраде:</t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</si>
  <si>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</si>
  <si>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</si>
  <si>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</si>
  <si>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</si>
  <si>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Агенција за енергетику Републике Србије</t>
  </si>
  <si>
    <t>Година - регулаторни период (т):</t>
  </si>
  <si>
    <t>у 000 дин.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</si>
  <si>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</si>
  <si>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</si>
  <si>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</si>
  <si>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</si>
  <si>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</si>
  <si>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</si>
  <si>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</si>
  <si>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</si>
  <si>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</si>
  <si>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</si>
  <si>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1.3.1</t>
  </si>
  <si>
    <t>Трошкови набављене електричне енергије (само за сопствене потребе)</t>
  </si>
  <si>
    <t>1.3.2</t>
  </si>
  <si>
    <t>1.3.3</t>
  </si>
  <si>
    <t>Трошкови остале енергије</t>
  </si>
  <si>
    <t xml:space="preserve"> у 000 дин.</t>
  </si>
  <si>
    <t>Износ</t>
  </si>
  <si>
    <t>Оперативни трошкови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</si>
  <si>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</si>
  <si>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</t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</si>
  <si>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</si>
  <si>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t>Трошкови набавке електричне енергије</t>
  </si>
  <si>
    <r>
      <t>НЕЕ</t>
    </r>
    <r>
      <rPr>
        <vertAlign val="subscript"/>
        <sz val="10"/>
        <color indexed="18"/>
        <rFont val="Arial Narrow"/>
        <family val="2"/>
      </rPr>
      <t>т</t>
    </r>
  </si>
  <si>
    <t>Број лиценце:</t>
  </si>
  <si>
    <t xml:space="preserve">Трошкови амортизације постојећих средстава у регулаторном периоду
АПСт </t>
  </si>
  <si>
    <t>Процењени корисни век средстава која ће бити активирана у регулаторном периоду 
(у годинама)</t>
  </si>
  <si>
    <t>Вредност активираних средстава у регулаторном периоду</t>
  </si>
  <si>
    <t>Трошкови амортизације средстава која ће бити активирана у регулаторном периоду 
ААСт</t>
  </si>
  <si>
    <r>
      <t>Укупни трошкови амортизације у регулаторном периоду 
А</t>
    </r>
    <r>
      <rPr>
        <vertAlign val="subscript"/>
        <sz val="10"/>
        <color indexed="18"/>
        <rFont val="Arial Narrow"/>
        <family val="2"/>
      </rPr>
      <t>т</t>
    </r>
  </si>
  <si>
    <t>1.</t>
  </si>
  <si>
    <t>Грађевински објекти</t>
  </si>
  <si>
    <t>1.1.</t>
  </si>
  <si>
    <t>Пословни простор</t>
  </si>
  <si>
    <t>1.1.1.</t>
  </si>
  <si>
    <t>1.1.2.</t>
  </si>
  <si>
    <t>1.1.3.</t>
  </si>
  <si>
    <t>1.2.</t>
  </si>
  <si>
    <t>1.2.1.</t>
  </si>
  <si>
    <t>1.2.2.</t>
  </si>
  <si>
    <t>1.2.3.</t>
  </si>
  <si>
    <t>2.</t>
  </si>
  <si>
    <t>Постројења и опрема</t>
  </si>
  <si>
    <t>2.1.</t>
  </si>
  <si>
    <t>Возила</t>
  </si>
  <si>
    <t>2.1.1.</t>
  </si>
  <si>
    <t>2.1.2.</t>
  </si>
  <si>
    <t>2.1.3.</t>
  </si>
  <si>
    <t>2.2.</t>
  </si>
  <si>
    <t>Рачунарска опрема</t>
  </si>
  <si>
    <t>2.2.1.</t>
  </si>
  <si>
    <t>2.2.2.</t>
  </si>
  <si>
    <t>2.2.3.</t>
  </si>
  <si>
    <t>2.3.</t>
  </si>
  <si>
    <t>2.3.1.</t>
  </si>
  <si>
    <t>2.3.2.</t>
  </si>
  <si>
    <t>2.3.3.</t>
  </si>
  <si>
    <t>3.</t>
  </si>
  <si>
    <t>Остале некретнине, постројења и опрема</t>
  </si>
  <si>
    <t>3.1.</t>
  </si>
  <si>
    <t>3.2.</t>
  </si>
  <si>
    <t>3.3.</t>
  </si>
  <si>
    <t>Укупно некретнине, постројења и опрема (1 + 2 + 3)</t>
  </si>
  <si>
    <t>5.</t>
  </si>
  <si>
    <t>Улагања у развој</t>
  </si>
  <si>
    <t>6.</t>
  </si>
  <si>
    <t>Концесије, патенти, лиценце и слична права</t>
  </si>
  <si>
    <t>7.</t>
  </si>
  <si>
    <t>Остала нематеријална улагања</t>
  </si>
  <si>
    <t>Укупно (I)+(II)</t>
  </si>
  <si>
    <t>Напомена: У случају потребе повећати број редова.</t>
  </si>
  <si>
    <t>Опис</t>
  </si>
  <si>
    <t>6</t>
  </si>
  <si>
    <t>Утрошени деривати нафте</t>
  </si>
  <si>
    <t>1.3.4</t>
  </si>
  <si>
    <t>2.8.1</t>
  </si>
  <si>
    <t>Трошкови превоза на радно место и са радног места</t>
  </si>
  <si>
    <t>2.8.2</t>
  </si>
  <si>
    <t>Дневнице и накнаде трошкова на службеном путу</t>
  </si>
  <si>
    <t>2.8.3</t>
  </si>
  <si>
    <t>Отпремнине за одлазак у пензију</t>
  </si>
  <si>
    <t>2.8.4</t>
  </si>
  <si>
    <t>Јубиларне награде</t>
  </si>
  <si>
    <t>2.8.5</t>
  </si>
  <si>
    <t>Трошкови смештаја и исхране на терену</t>
  </si>
  <si>
    <t>2.8.6</t>
  </si>
  <si>
    <t>Помоћ радницима и породици радника</t>
  </si>
  <si>
    <t>2.8.7</t>
  </si>
  <si>
    <t>Стипендије и кредити</t>
  </si>
  <si>
    <t>2.8.8</t>
  </si>
  <si>
    <t>Добровољно пензионо осигурање</t>
  </si>
  <si>
    <t>2.8.9</t>
  </si>
  <si>
    <t>Стимулативне отпремнине</t>
  </si>
  <si>
    <t>2.8.10</t>
  </si>
  <si>
    <t>Остале накнаде трошкова запослених</t>
  </si>
  <si>
    <t>3.2.1</t>
  </si>
  <si>
    <t>ПТТ услуге</t>
  </si>
  <si>
    <t>3.2.2</t>
  </si>
  <si>
    <t>Остали транспортни трошкови</t>
  </si>
  <si>
    <t>Трошкови сајмова</t>
  </si>
  <si>
    <t>3.8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</si>
  <si>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</si>
  <si>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</si>
  <si>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</si>
  <si>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</si>
  <si>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</si>
  <si>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</si>
  <si>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</si>
  <si>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</si>
  <si>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</si>
  <si>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</si>
  <si>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</si>
  <si>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Судски трошкови</t>
  </si>
  <si>
    <t>Остали расходи за штете, казне и пенале</t>
  </si>
  <si>
    <t>Трошкови развоја који се не капитализују</t>
  </si>
  <si>
    <t>3.9</t>
  </si>
  <si>
    <t>3.9.1</t>
  </si>
  <si>
    <t>3.9.2</t>
  </si>
  <si>
    <t>3.9.3</t>
  </si>
  <si>
    <t>3.9.5</t>
  </si>
  <si>
    <t>3.9.7</t>
  </si>
  <si>
    <t>Део резервисањаза накнаде и друге бенифиције запослених који се исплаћује у регулаторном периоду</t>
  </si>
  <si>
    <t>5.1</t>
  </si>
  <si>
    <t>5.1.1</t>
  </si>
  <si>
    <t>5.1.2</t>
  </si>
  <si>
    <t>5.1.3</t>
  </si>
  <si>
    <t>5.1.4</t>
  </si>
  <si>
    <t>5.2</t>
  </si>
  <si>
    <t>5.3</t>
  </si>
  <si>
    <t>5.3.1</t>
  </si>
  <si>
    <t>5.3.2</t>
  </si>
  <si>
    <t>5.3.3</t>
  </si>
  <si>
    <t>5.3.4</t>
  </si>
  <si>
    <t>5.4</t>
  </si>
  <si>
    <t>5.5</t>
  </si>
  <si>
    <t>5.6</t>
  </si>
  <si>
    <t>5.6.1</t>
  </si>
  <si>
    <t>5.6.7</t>
  </si>
  <si>
    <t>5.7</t>
  </si>
  <si>
    <t>5.8</t>
  </si>
  <si>
    <t>5.8.1</t>
  </si>
  <si>
    <t>5.8.2</t>
  </si>
  <si>
    <t>5.8.3</t>
  </si>
  <si>
    <t>5.8.4</t>
  </si>
  <si>
    <t>Инфлација</t>
  </si>
  <si>
    <t>Индекси</t>
  </si>
  <si>
    <t>УКУПНО (1 + 2 + 3 + 4+5):</t>
  </si>
  <si>
    <t>Амортизација</t>
  </si>
  <si>
    <t>Укупно ОТ + А:</t>
  </si>
  <si>
    <t>Табела: ЕЕ-6-1 МАКСИМАЛНО ОДОБРЕНИ ПРИХОД</t>
  </si>
  <si>
    <t>Табела: ЕЕ-6-3 OПЕРАТИВНИ ТРОШКОВИ (УКУПНО)</t>
  </si>
  <si>
    <t>Табела: ЕЕ-6-3 OПЕРАТИВНИ ТРОШКОВИ (ТРГОВИНА НА ВЕЛИКО)</t>
  </si>
  <si>
    <t>4.1</t>
  </si>
  <si>
    <t>4.1.1</t>
  </si>
  <si>
    <t>4.1.2</t>
  </si>
  <si>
    <t>4.1.3</t>
  </si>
  <si>
    <t>4.1.4</t>
  </si>
  <si>
    <t>4.2</t>
  </si>
  <si>
    <t>4.3</t>
  </si>
  <si>
    <t>4.3.1</t>
  </si>
  <si>
    <t>4.3.2</t>
  </si>
  <si>
    <t>4.3.3</t>
  </si>
  <si>
    <t>4.3.4</t>
  </si>
  <si>
    <t>4.4</t>
  </si>
  <si>
    <t>4.5</t>
  </si>
  <si>
    <t>4.6</t>
  </si>
  <si>
    <t>4.6.1</t>
  </si>
  <si>
    <t>4.6.2</t>
  </si>
  <si>
    <t>4.7</t>
  </si>
  <si>
    <t>4.8</t>
  </si>
  <si>
    <t>4.8.1</t>
  </si>
  <si>
    <t>4.8.2</t>
  </si>
  <si>
    <t>4.8.3</t>
  </si>
  <si>
    <t>4.8.4</t>
  </si>
  <si>
    <t>Јединица
 мере</t>
  </si>
  <si>
    <t>000 дин.</t>
  </si>
  <si>
    <t>%</t>
  </si>
  <si>
    <r>
      <t>ТД</t>
    </r>
    <r>
      <rPr>
        <vertAlign val="subscript"/>
        <sz val="10"/>
        <color indexed="18"/>
        <rFont val="Arial Narrow"/>
        <family val="2"/>
      </rPr>
      <t>т</t>
    </r>
  </si>
  <si>
    <t>Трошкови коришћења система за дистрибуцију</t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</si>
  <si>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</si>
  <si>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>Категорије купаца</t>
  </si>
  <si>
    <t>Релативни</t>
  </si>
  <si>
    <t>Обрачунска</t>
  </si>
  <si>
    <t>000 дин</t>
  </si>
  <si>
    <t>односи</t>
  </si>
  <si>
    <t>снага МW</t>
  </si>
  <si>
    <t>вредност МW</t>
  </si>
  <si>
    <t>НН са МГ</t>
  </si>
  <si>
    <t>ШП</t>
  </si>
  <si>
    <t>Активна</t>
  </si>
  <si>
    <t>енергија MWh</t>
  </si>
  <si>
    <t>вредност MWh</t>
  </si>
  <si>
    <t>дин/kWh</t>
  </si>
  <si>
    <t xml:space="preserve">      ВТ</t>
  </si>
  <si>
    <t xml:space="preserve">      НТ</t>
  </si>
  <si>
    <t>АЕ за ШП  %</t>
  </si>
  <si>
    <t>за УП дин/kWh</t>
  </si>
  <si>
    <t xml:space="preserve">      ВТ зелена</t>
  </si>
  <si>
    <t xml:space="preserve">      НТ зелена</t>
  </si>
  <si>
    <t xml:space="preserve">      ЈТ зелена</t>
  </si>
  <si>
    <t xml:space="preserve">      ВТ плава</t>
  </si>
  <si>
    <t xml:space="preserve">      НТ плава</t>
  </si>
  <si>
    <t xml:space="preserve">      ЈТ плава</t>
  </si>
  <si>
    <t xml:space="preserve">      ВТ црвена</t>
  </si>
  <si>
    <t xml:space="preserve">      НТ црвена</t>
  </si>
  <si>
    <t xml:space="preserve">      ЈТ црвена</t>
  </si>
  <si>
    <t>АЕ за ЈО  %</t>
  </si>
  <si>
    <t>ЈО</t>
  </si>
  <si>
    <t>Светл. рекламе</t>
  </si>
  <si>
    <t>Реактивна</t>
  </si>
  <si>
    <t>енергија Mvarh</t>
  </si>
  <si>
    <t>вредност Mvarh</t>
  </si>
  <si>
    <t>вредност</t>
  </si>
  <si>
    <t>дин/мм</t>
  </si>
  <si>
    <t>Контрола расподеле</t>
  </si>
  <si>
    <r>
      <t>ПД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</si>
  <si>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обрачунат не узимајући у обзир пословну добит</t>
  </si>
  <si>
    <t>Проценат пословне добити</t>
  </si>
  <si>
    <t>Јед. мере</t>
  </si>
  <si>
    <t>MW</t>
  </si>
  <si>
    <t xml:space="preserve">Активна енергија </t>
  </si>
  <si>
    <t>MWh</t>
  </si>
  <si>
    <t>1.2.1</t>
  </si>
  <si>
    <t>1.2.2</t>
  </si>
  <si>
    <t xml:space="preserve">Укупна реактивна енергија </t>
  </si>
  <si>
    <t>Mvarh</t>
  </si>
  <si>
    <t>Број мерних места</t>
  </si>
  <si>
    <t>Снага</t>
  </si>
  <si>
    <t>2.2.1</t>
  </si>
  <si>
    <t>Обрачунска снага</t>
  </si>
  <si>
    <t>2.2.2</t>
  </si>
  <si>
    <t>Прекомерно преузета снага</t>
  </si>
  <si>
    <t>2.3.1</t>
  </si>
  <si>
    <t xml:space="preserve">  - Виша тарифа</t>
  </si>
  <si>
    <t>2.3.2</t>
  </si>
  <si>
    <t xml:space="preserve">  - Нижа тарифа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</si>
  <si>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</si>
  <si>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</si>
  <si>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3.4.1</t>
  </si>
  <si>
    <t>3.4.2</t>
  </si>
  <si>
    <t>4</t>
  </si>
  <si>
    <t>НИСКИ НАПОН  (0,4 kV I степен)</t>
  </si>
  <si>
    <t>ПОТРОШАЧИ БЕЗ МЕРЕЊА СНАГЕ</t>
  </si>
  <si>
    <t xml:space="preserve">ШИРОКА ПОТРОШЊА </t>
  </si>
  <si>
    <t>ШП - 0,4 kV II степен</t>
  </si>
  <si>
    <t xml:space="preserve"> Једнотарифни</t>
  </si>
  <si>
    <t xml:space="preserve">     -     Зелена</t>
  </si>
  <si>
    <t xml:space="preserve">     -     Зелена  - јавна и заједн. потрошња</t>
  </si>
  <si>
    <t xml:space="preserve">     -     Плава</t>
  </si>
  <si>
    <t xml:space="preserve">     -     Плава  - јавна и заједн. потрошња</t>
  </si>
  <si>
    <t xml:space="preserve">     -     Црвена</t>
  </si>
  <si>
    <t>Двотарифни</t>
  </si>
  <si>
    <t xml:space="preserve">    -     Зелена</t>
  </si>
  <si>
    <t xml:space="preserve">         - Виша тарифа</t>
  </si>
  <si>
    <t xml:space="preserve">     - ВТ - јавна и заједничка потрошња</t>
  </si>
  <si>
    <t xml:space="preserve">         - Нижа тарифа</t>
  </si>
  <si>
    <t xml:space="preserve">      - НТ - јавна и заједничка потрошња</t>
  </si>
  <si>
    <t xml:space="preserve">                            - Виша тарифа</t>
  </si>
  <si>
    <t xml:space="preserve">                            - Нижа тарифа</t>
  </si>
  <si>
    <t>ШП - домаћинство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</si>
  <si>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</si>
  <si>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</si>
  <si>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</si>
  <si>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>ДУТ</t>
  </si>
  <si>
    <t>Јавна расвета</t>
  </si>
  <si>
    <t>Број мерних/обрачунских места</t>
  </si>
  <si>
    <t>Светлеће рекламе</t>
  </si>
  <si>
    <t>Број рекламних паноа</t>
  </si>
  <si>
    <t>УКУПНО на ниском напону</t>
  </si>
  <si>
    <t>УКУПНО</t>
  </si>
  <si>
    <t>Елементи</t>
  </si>
  <si>
    <t>Једин. мере</t>
  </si>
  <si>
    <t>Количине по месецима и укупно</t>
  </si>
  <si>
    <t>000  динара</t>
  </si>
  <si>
    <t>1.4</t>
  </si>
  <si>
    <t>1.4.1</t>
  </si>
  <si>
    <t>1.4.2</t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</si>
  <si>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</si>
  <si>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t>Остали приходи</t>
  </si>
  <si>
    <t>Корекциони елемент</t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</si>
  <si>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</si>
  <si>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 остварени у претходом регулаторном периоду (т-1) (у 000 дин.):</t>
  </si>
  <si>
    <t>Табела: ЕЕ-6-6 ТРОШКОВИ КОРИШЋЕЊА СИСТЕМА ЗА ДИСТРИБУЦИЈУ ЕЛЕКТРИЧНЕ ЕНЕРГИЈЕ</t>
  </si>
  <si>
    <t>у 000 динара</t>
  </si>
  <si>
    <t>Редни
број</t>
  </si>
  <si>
    <t>Добици од продаје средстава</t>
  </si>
  <si>
    <t>Приходи по основу накнађених штета</t>
  </si>
  <si>
    <t>Приходи по основу наплаћених трошкова судских спорова</t>
  </si>
  <si>
    <t>4.</t>
  </si>
  <si>
    <t>Други приходи</t>
  </si>
  <si>
    <t>Табела: ЕЕ-6-8  ОСТАЛИ ПРИХОДИ</t>
  </si>
  <si>
    <t>и тарифни ставови</t>
  </si>
  <si>
    <t>АЕ за НН  %</t>
  </si>
  <si>
    <t>Табела: ЕЕ-6-10 АЛОКАЦИЈА МАКСИМАЛНО ОДОБРЕНОГ ПРИХОДА НА ТАРИФНЕ ЕЛЕМЕНТЕ И ИЗРАЧУНАВАЊЕ ТАРИФА</t>
  </si>
  <si>
    <t>Напоменe:</t>
  </si>
  <si>
    <t>У случају да се регулисане цене нису примењивале од почетка првог регулаторног периода остварени приход у том периоду обрачунава се применом регулисаних цена.</t>
  </si>
  <si>
    <t xml:space="preserve">Табела: ЕЕ-6-9 КОРЕКЦИОНИ ЕЛЕМЕНТ У ПРЕТХОДНОМ РЕГУЛАТОРНОМ ПЕРИОДУ (Т-1) </t>
  </si>
  <si>
    <t>10</t>
  </si>
  <si>
    <t>11</t>
  </si>
  <si>
    <t>12</t>
  </si>
  <si>
    <t>Продаја потрошачима  -  укупно</t>
  </si>
  <si>
    <t>Трошкови закупа пословног простора</t>
  </si>
  <si>
    <t>Сви остали трошкови закупа</t>
  </si>
  <si>
    <t>4.1.5</t>
  </si>
  <si>
    <t>Трошкови адвокадских услуга</t>
  </si>
  <si>
    <t>2.1.3.1</t>
  </si>
  <si>
    <t>2.1.3.2</t>
  </si>
  <si>
    <t>2.1.1</t>
  </si>
  <si>
    <t>2.1.2</t>
  </si>
  <si>
    <t>2.1.3</t>
  </si>
  <si>
    <t>2.1.4</t>
  </si>
  <si>
    <t>2.1.5</t>
  </si>
  <si>
    <t>2.1.6</t>
  </si>
  <si>
    <t>2.1.6.1</t>
  </si>
  <si>
    <t>2.1.6.2</t>
  </si>
  <si>
    <t>2.1.6.3</t>
  </si>
  <si>
    <t>2.1.6.4</t>
  </si>
  <si>
    <t>2.1.6.5</t>
  </si>
  <si>
    <t>2.1.6.6</t>
  </si>
  <si>
    <t>2.2.3</t>
  </si>
  <si>
    <t>2.2.4</t>
  </si>
  <si>
    <t>2.2.5</t>
  </si>
  <si>
    <t>4.2.1</t>
  </si>
  <si>
    <t>4.2.2</t>
  </si>
  <si>
    <t>Учешће (у %)</t>
  </si>
  <si>
    <t>Укупно:</t>
  </si>
  <si>
    <t>8.</t>
  </si>
  <si>
    <t>Опис улагања (пословни простор, возила, рачунари, софтвер, канцеларијски намештај и сл.)</t>
  </si>
  <si>
    <t>Остали
извори</t>
  </si>
  <si>
    <t>Донације и остала прибављања без накнаде</t>
  </si>
  <si>
    <t>Инокредити</t>
  </si>
  <si>
    <t>Кредити од домаћих пословних банака</t>
  </si>
  <si>
    <t>Сопствена
средства</t>
  </si>
  <si>
    <t>Укупно планирана улагања
у регулаторном периоду</t>
  </si>
  <si>
    <t>Кумулативно уложено до почетка регулаторног периода</t>
  </si>
  <si>
    <t>Уложено у години која претходи регулаторном периоду</t>
  </si>
  <si>
    <t>Година окончања улагања</t>
  </si>
  <si>
    <t>Година почетка улагања</t>
  </si>
  <si>
    <t>Предрачунска вредност улагања</t>
  </si>
  <si>
    <t>Набавка од матичног предузећа</t>
  </si>
  <si>
    <t>Набавка од повлашћених произвођача</t>
  </si>
  <si>
    <t>Пондерисана просечна цена електричне енергије набављене од матичног предузећа</t>
  </si>
  <si>
    <t>13 (8 + 9 + 10 + 11 + 12)</t>
  </si>
  <si>
    <t>1.5</t>
  </si>
  <si>
    <t>р.б</t>
  </si>
  <si>
    <t>Укупно остварена улагања
у претходном регулаторном периоду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</si>
  <si>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</si>
  <si>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</si>
  <si>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</si>
  <si>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</si>
  <si>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</si>
  <si>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>Електране на сунчану енергију</t>
  </si>
  <si>
    <t xml:space="preserve">    Електране на сунчану енергију на тлу</t>
  </si>
  <si>
    <t xml:space="preserve">    Електране на сунчану енергију на објектима</t>
  </si>
  <si>
    <t>Електране на геотермалну енергију</t>
  </si>
  <si>
    <t>Ел. са комбин. произ. на фосилна горива</t>
  </si>
  <si>
    <t>Електране на отпад</t>
  </si>
  <si>
    <t>1.6</t>
  </si>
  <si>
    <t>1.7</t>
  </si>
  <si>
    <t>1.8</t>
  </si>
  <si>
    <t>1.9</t>
  </si>
  <si>
    <t>1.6.1</t>
  </si>
  <si>
    <t>1.6.2</t>
  </si>
  <si>
    <t>Табела: ЕЕ-6-5.1 ПЛАНИРАНА НАБАВКА ЕЛЕКТРИЧНЕ ЕНЕРГИЈЕ ОД ПОВЛАШЋЕНИХ ПРОИЗВОЂАЧА</t>
  </si>
  <si>
    <t>Јединица мере</t>
  </si>
  <si>
    <t>Укупно продата ел. ен. крајњим купцима у Србији</t>
  </si>
  <si>
    <t>Укупно (1 + 2 + 3 + 4 + 5)</t>
  </si>
  <si>
    <t>Пондерисана просечна цена ел. ен. набављене од повлашћених произвођача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</si>
  <si>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</si>
  <si>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</si>
  <si>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</si>
  <si>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</si>
  <si>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ЕЕ-6-1</t>
  </si>
  <si>
    <t>МАКСИМАЛНО ОДОБРЕНИ ПРИХОД</t>
  </si>
  <si>
    <t>Уз захтев за цену</t>
  </si>
  <si>
    <t>Електронски</t>
  </si>
  <si>
    <t>ЕЕ-6-2</t>
  </si>
  <si>
    <t>ЕЕ-6-3</t>
  </si>
  <si>
    <t>OПЕРАТИВНИ ТРОШКОВИ</t>
  </si>
  <si>
    <t>ЕЕ-6-4</t>
  </si>
  <si>
    <t>ТРОШКОВИ АМОРТИЗАЦИЈЕ</t>
  </si>
  <si>
    <t>НАБАВКА ЕЛЕКТРИЧНЕ ЕНЕРГИЈЕ</t>
  </si>
  <si>
    <t>ЕЕ-6-6</t>
  </si>
  <si>
    <t>ТРОШКОВИ КОРИШЋЕЊА СИСТЕМА ЗА ДИСТРИБУЦИЈУ ЕЛЕКТРИЧНЕ ЕНЕРГИЈЕ</t>
  </si>
  <si>
    <t>ЕЕ-6-7</t>
  </si>
  <si>
    <t>ЕЕ-6-8</t>
  </si>
  <si>
    <t>ОСТАЛИ ПРИХОДИ</t>
  </si>
  <si>
    <t>ЕЕ-6-9</t>
  </si>
  <si>
    <t>КОРЕКЦИОНИ ЕЛЕМЕНТ У ПРЕТХОДНОМ РЕГУЛАТОРНОМ ПЕРИОДУ (Т-1)</t>
  </si>
  <si>
    <t>ЕЕ-6-10</t>
  </si>
  <si>
    <t>АЛОКАЦИЈА МАКСИМАЛНО ОДОБРЕНОГ ПРИХОДА НА ТАРИФНЕ ЕЛЕМЕНТЕ И ИЗРАЧУНАВАЊЕ ТАРИФА</t>
  </si>
  <si>
    <t>ЕЕ-6-11</t>
  </si>
  <si>
    <t>ПЛАН УЛАГАЊА</t>
  </si>
  <si>
    <t xml:space="preserve"> ЕЕ-6-5.1</t>
  </si>
  <si>
    <t>ПЛАНИРАНА НАБАВКА ЕЛЕКТРИЧНЕ ЕНЕРГИЈЕ ОД ПОВЛАШЋЕНИХ ПРОИЗВОЂАЧА</t>
  </si>
  <si>
    <t>Редни
 број</t>
  </si>
  <si>
    <t>Трошкови резервних делова</t>
  </si>
  <si>
    <t>Трошкови једнократног отписа алата и инвентара</t>
  </si>
  <si>
    <t>УКУПНО (1 + 2 + 3 + 4 + 5):</t>
  </si>
  <si>
    <t>Тражени подаци се уносе у ћелије обојене жутом бојом.</t>
  </si>
  <si>
    <t>На позицијама које се односе на претходнe регулаторнe периодe уносе се остварене вредности уколико енергетски субјект располаже финансијским извештајем за тај регулаторни период.</t>
  </si>
  <si>
    <t>Максимално одобрени приход (1. + 2. + 3. + 4. + 5. - 6. + 7.)</t>
  </si>
  <si>
    <t>6 (5 * 50% / 4)</t>
  </si>
  <si>
    <t>7 (3 + 6)</t>
  </si>
  <si>
    <t>Планирана продаја ел. ен. крајњим купцима у Србији</t>
  </si>
  <si>
    <r>
      <t>ОТ</t>
    </r>
    <r>
      <rPr>
        <vertAlign val="subscript"/>
        <sz val="10"/>
        <color indexed="18"/>
        <rFont val="Arial Narrow"/>
        <family val="2"/>
      </rPr>
      <t>т-1</t>
    </r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</si>
  <si>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т-1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</si>
  <si>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т-1</t>
    </r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</si>
  <si>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т-1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</si>
  <si>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</t>
    </r>
  </si>
  <si>
    <r>
      <t>А</t>
    </r>
    <r>
      <rPr>
        <vertAlign val="subscript"/>
        <sz val="10"/>
        <color indexed="18"/>
        <rFont val="Arial Narrow"/>
        <family val="2"/>
      </rPr>
      <t>т-1</t>
    </r>
  </si>
  <si>
    <r>
      <t>НЕЕ</t>
    </r>
    <r>
      <rPr>
        <vertAlign val="subscript"/>
        <sz val="10"/>
        <color indexed="18"/>
        <rFont val="Arial Narrow"/>
        <family val="2"/>
      </rPr>
      <t>т-1</t>
    </r>
  </si>
  <si>
    <r>
      <t>ТД</t>
    </r>
    <r>
      <rPr>
        <vertAlign val="subscript"/>
        <sz val="10"/>
        <color indexed="18"/>
        <rFont val="Arial Narrow"/>
        <family val="2"/>
      </rPr>
      <t>т-1</t>
    </r>
  </si>
  <si>
    <r>
      <t>ПД</t>
    </r>
    <r>
      <rPr>
        <vertAlign val="subscript"/>
        <sz val="10"/>
        <color indexed="18"/>
        <rFont val="Arial Narrow"/>
        <family val="2"/>
      </rPr>
      <t>т-1</t>
    </r>
  </si>
  <si>
    <r>
      <t>КЕ</t>
    </r>
    <r>
      <rPr>
        <vertAlign val="subscript"/>
        <sz val="10"/>
        <color indexed="18"/>
        <rFont val="Arial Narrow"/>
        <family val="2"/>
      </rPr>
      <t>т-1</t>
    </r>
  </si>
  <si>
    <r>
      <t>МОП</t>
    </r>
    <r>
      <rPr>
        <vertAlign val="subscript"/>
        <sz val="10"/>
        <color indexed="18"/>
        <rFont val="Arial Narrow"/>
        <family val="2"/>
      </rPr>
      <t>т-1</t>
    </r>
  </si>
  <si>
    <r>
      <t>ОП</t>
    </r>
    <r>
      <rPr>
        <vertAlign val="subscript"/>
        <sz val="10"/>
        <color indexed="18"/>
        <rFont val="Arial Narrow"/>
        <family val="2"/>
      </rPr>
      <t>т-1</t>
    </r>
  </si>
  <si>
    <t>Електрична енергија - економско-финансијски подаци</t>
  </si>
  <si>
    <t>енергетски субјект у моменту подношења захтева за давање мишљења на цене.</t>
  </si>
  <si>
    <t>1) Обрачун корекционог елемента за период т-2 или т-1, односно претходне периоде за које корекција није извршена, зависи од тога којим подацима располаже</t>
  </si>
  <si>
    <r>
      <t>2) У колону "Оправдан приход 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" уносе се оправдане остварене вредности утвређене на основу остварених енергетских величина и вредности </t>
    </r>
  </si>
  <si>
    <t>оправданих трошкова и осталих прихода.</t>
  </si>
  <si>
    <t>Тарифе</t>
  </si>
  <si>
    <t>(утврђени применом уједначених цена за приступ и коришћење дистрибутивног система)</t>
  </si>
  <si>
    <t xml:space="preserve">Табела: ЕЕ-6-5.2 ОСТВАРЕНА НАБАВКА ЕЛЕКТРИЧНЕ ЕНЕРГИЈЕ ОД ПОВЛАШЋЕНИХ ПРОИЗВОЂАЧА У ПРЕТХОДНОМ РЕГУЛАТОРНОМ ПЕРИОДУ (Т-1) </t>
  </si>
  <si>
    <t xml:space="preserve"> ЕЕ-6-5.2</t>
  </si>
  <si>
    <t>ОСТВАРЕНА НАБАВКА ЕЛЕКТРИЧНЕ ЕНЕРГИЈЕ ОД ПОВЛАШЋЕНИХ ПРОИЗВОЂАЧА У ПРЕТХОДНОМ РЕГУЛАТОРНОМ ПЕРИОДУ (Т-1)</t>
  </si>
  <si>
    <t>Пондерисана просечна цена ел. ен. набављене од  матичног предузећа и свих снабдевача (за повлашћене произвођаче)</t>
  </si>
  <si>
    <t>Снабдевач (Име снабдевача)</t>
  </si>
  <si>
    <t>Трошак набавке електричне енергије од матичног предузећа</t>
  </si>
  <si>
    <t>Оправдан трошак набавке од повлашћених произвођача</t>
  </si>
  <si>
    <t>Снабдевач који обавља улогу:</t>
  </si>
  <si>
    <t>Гарантовано снабдевање електричном енергијом</t>
  </si>
  <si>
    <t>Пословна добит Гарантованог снабдевача</t>
  </si>
  <si>
    <t xml:space="preserve">3) У колону "Остварено ОПРт-1" уноси се износ оствареног прихода - фактурисана реализација (без ПДВ). Извор податка је БУ за делатност Гарантованог снабдевања ел. енергијом. </t>
  </si>
  <si>
    <t>Приход Гарантованог снабдевача по основу накнаде за подстицај (само информативно)</t>
  </si>
  <si>
    <t>Приход Гарантованог снабдевача по основу накнаде за подстицај (1.* 2.)</t>
  </si>
  <si>
    <t xml:space="preserve">Пословна добит Гарантованог снабдевача </t>
  </si>
  <si>
    <t>Трошкови коришћења система за дистрибуцију за потребе Гарантованог снабдевања (обухватају и трошкове преноса за купце чији су објекти повезани на дистрибутивни систем)</t>
  </si>
  <si>
    <t>Трошкови коришћења система за дистрибуцију за потребе Гарантованог снабдевања (обухватају и трошкове преноса за купце чији су објекти повезани на дистрибутивни систем) евидентирају се на конту:</t>
  </si>
  <si>
    <t>Количина електричне енергије за Гарантовано снабдевање</t>
  </si>
  <si>
    <t>Пондерисана просечна цена набављене електричне енергије за Гарантовано снабдевање</t>
  </si>
  <si>
    <t>Трошкови набавке електричне енергије за Гарантовано снабдевање (1. * 2.)</t>
  </si>
  <si>
    <t xml:space="preserve">Трошкови набавке електричне енергије за Гарантовано снабдевање </t>
  </si>
  <si>
    <t>Пондерисана просечна цена набављене електричне енергије за Гарантовано снабдевање (2 /1)</t>
  </si>
  <si>
    <t>Средства која су у функцији обављања енергетске делатности
Гарантованог снабдевања електричном енергијом</t>
  </si>
  <si>
    <t>ПОСЛОВНА ДОБИТ ГАРАНТОВАНОГ СНАБДЕВАЧА</t>
  </si>
  <si>
    <t>1.10</t>
  </si>
  <si>
    <t>Остале</t>
  </si>
  <si>
    <t>2.6.1</t>
  </si>
  <si>
    <t>2.6.2</t>
  </si>
  <si>
    <t>2.9</t>
  </si>
  <si>
    <t>2.10</t>
  </si>
  <si>
    <t>Конто</t>
  </si>
  <si>
    <t>Укупно нематеријална улагања (4 + 5 + 6 + 7)</t>
  </si>
  <si>
    <t xml:space="preserve">Количина набављене електричне енергије гарантованог снабдевача од повлашћених произвођача </t>
  </si>
  <si>
    <t xml:space="preserve">Трошкови набављене електричне енергије гарантованог снабдевача од повлашћених произвођача </t>
  </si>
  <si>
    <t>КУПЦИ СА МЕРЕЊЕМ СНАГЕ</t>
  </si>
  <si>
    <t>Измерена месечна максимална снага</t>
  </si>
  <si>
    <t>Одобрена снага за обрачун приступа</t>
  </si>
  <si>
    <t>2.2.6</t>
  </si>
  <si>
    <t>2.2.6.1</t>
  </si>
  <si>
    <t>2.2.6.2</t>
  </si>
  <si>
    <t>КУПЦИ БЕЗ МЕРЕЊА СНАГЕ</t>
  </si>
  <si>
    <t>ШП - Комерцијала и остали (0,4 kV II степен)</t>
  </si>
  <si>
    <t xml:space="preserve">     -     јавна и заједничка потрошња</t>
  </si>
  <si>
    <t xml:space="preserve">     -     остала комерцијална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</si>
  <si>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</si>
  <si>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</si>
  <si>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</si>
  <si>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</si>
  <si>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Управљана потрошња</t>
  </si>
  <si>
    <t>НА НИСКОМ НАПОНУ БЕЗ ЈО</t>
  </si>
  <si>
    <t>ЈАВНО ОСВЕТЉЕЊЕ</t>
  </si>
  <si>
    <t>УКУПНО НА НИСКОМ НАПОНУ СА ЈО</t>
  </si>
  <si>
    <t xml:space="preserve"> 1.1</t>
  </si>
  <si>
    <t xml:space="preserve"> 1.2.1</t>
  </si>
  <si>
    <t xml:space="preserve"> 1.2.2</t>
  </si>
  <si>
    <t xml:space="preserve"> 1.3</t>
  </si>
  <si>
    <t xml:space="preserve"> 1.3.1</t>
  </si>
  <si>
    <t xml:space="preserve"> 1.3.2</t>
  </si>
  <si>
    <t xml:space="preserve"> 1.1.1</t>
  </si>
  <si>
    <t xml:space="preserve"> 1.1.2</t>
  </si>
  <si>
    <t xml:space="preserve"> 1.1.3</t>
  </si>
  <si>
    <t xml:space="preserve"> 1.2</t>
  </si>
  <si>
    <t>2.2.7</t>
  </si>
  <si>
    <t>2.2.8</t>
  </si>
  <si>
    <t>2.2.9</t>
  </si>
  <si>
    <t>2.2.9.1</t>
  </si>
  <si>
    <t>2.2.9.2</t>
  </si>
  <si>
    <t>2.2.10</t>
  </si>
  <si>
    <t>2.2.11</t>
  </si>
  <si>
    <t>2.2.12</t>
  </si>
  <si>
    <t>Табела: ЕЕ-6-2 OПЕРАТИВНИ ТРОШКОВИ</t>
  </si>
  <si>
    <t>Табела: ЕЕ-6-3 ТРОШКОВИ АМОРТИЗАЦИЈЕ</t>
  </si>
  <si>
    <t>Табела: ЕЕ-6-4 НАБАВКА ЕЛЕКТРИЧНЕ ЕНЕРГИЈЕ</t>
  </si>
  <si>
    <t>Табела: ЕЕ-6-7 ПОСЛОВНА ДОБИТ ГАРАНТОВАНОГ СНАБДЕВАЧА</t>
  </si>
  <si>
    <t>Измерена снага за обрачун приступа</t>
  </si>
  <si>
    <t>2.1.3.3</t>
  </si>
  <si>
    <t>2.1.3.4</t>
  </si>
  <si>
    <t>2.1.3.5</t>
  </si>
  <si>
    <t>2.1.6.7</t>
  </si>
  <si>
    <t>2.1.6.8</t>
  </si>
  <si>
    <t>2.1.6.9</t>
  </si>
  <si>
    <t>2.1.6.10</t>
  </si>
  <si>
    <t>2.1.6.11</t>
  </si>
  <si>
    <t>2.1.6.12</t>
  </si>
  <si>
    <t>2.1.6.13</t>
  </si>
  <si>
    <t>2.2.3.1</t>
  </si>
  <si>
    <t>2.2.3.2</t>
  </si>
  <si>
    <t>2.2.3.3</t>
  </si>
  <si>
    <t>2.2.5.1</t>
  </si>
  <si>
    <t>2.2.5.2</t>
  </si>
  <si>
    <t>2.2.5.3</t>
  </si>
  <si>
    <t>2.2.5.4</t>
  </si>
  <si>
    <t>2.2.5.5</t>
  </si>
  <si>
    <t>2.2.5.6</t>
  </si>
  <si>
    <t>2.2.5.7</t>
  </si>
  <si>
    <t>2.2.5.8</t>
  </si>
  <si>
    <t>2.2.5.9</t>
  </si>
  <si>
    <t>2.3.3</t>
  </si>
  <si>
    <t>2.3.3.1</t>
  </si>
  <si>
    <t>2.3.3.2</t>
  </si>
  <si>
    <t>2.3.3.3</t>
  </si>
  <si>
    <t>3.1.1</t>
  </si>
  <si>
    <t>3.1.2</t>
  </si>
  <si>
    <t>Категорија</t>
  </si>
  <si>
    <t>Важеће цене</t>
  </si>
  <si>
    <t>Нове цене</t>
  </si>
  <si>
    <t>Индекс</t>
  </si>
  <si>
    <t>потрошње</t>
  </si>
  <si>
    <t xml:space="preserve"> 3/2</t>
  </si>
  <si>
    <t>Ниски напон (0,4 kV I степен)</t>
  </si>
  <si>
    <t>Широка потрошња - укупно</t>
  </si>
  <si>
    <t xml:space="preserve">      - 0,4 kV II степен</t>
  </si>
  <si>
    <t xml:space="preserve">      - домаћинства</t>
  </si>
  <si>
    <t>Јавно осветљење</t>
  </si>
  <si>
    <t xml:space="preserve"> УКУПНО</t>
  </si>
  <si>
    <t>контрола</t>
  </si>
  <si>
    <t xml:space="preserve">ПРОСЕЧНА ЦЕНА ГАРАНТОВАНОГ СНАБДЕВАЊА </t>
  </si>
  <si>
    <t>Измерена снага</t>
  </si>
  <si>
    <t xml:space="preserve">Напомена: У колонама X-AI, прилагодити формуле да преузимају вежеће тарифе по месецима примене. </t>
  </si>
  <si>
    <t>Део АЕ ОДС распоређен на</t>
  </si>
  <si>
    <t xml:space="preserve">      АЕ ОДС</t>
  </si>
  <si>
    <r>
      <t>ОТ</t>
    </r>
    <r>
      <rPr>
        <b/>
        <vertAlign val="subscript"/>
        <sz val="10"/>
        <color indexed="18"/>
        <rFont val="Arial Narrow"/>
        <family val="2"/>
      </rPr>
      <t>т</t>
    </r>
  </si>
  <si>
    <r>
      <t>А</t>
    </r>
    <r>
      <rPr>
        <b/>
        <vertAlign val="subscript"/>
        <sz val="10"/>
        <color indexed="18"/>
        <rFont val="Arial Narrow"/>
        <family val="2"/>
      </rPr>
      <t>т</t>
    </r>
  </si>
  <si>
    <r>
      <t>НЕЕ</t>
    </r>
    <r>
      <rPr>
        <b/>
        <vertAlign val="subscript"/>
        <sz val="10"/>
        <color indexed="18"/>
        <rFont val="Arial Narrow"/>
        <family val="2"/>
      </rPr>
      <t>т</t>
    </r>
  </si>
  <si>
    <r>
      <t>ТД</t>
    </r>
    <r>
      <rPr>
        <b/>
        <vertAlign val="subscript"/>
        <sz val="10"/>
        <color indexed="18"/>
        <rFont val="Arial Narrow"/>
        <family val="2"/>
      </rPr>
      <t>т</t>
    </r>
  </si>
  <si>
    <r>
      <t>ПД</t>
    </r>
    <r>
      <rPr>
        <b/>
        <vertAlign val="subscript"/>
        <sz val="10"/>
        <color indexed="18"/>
        <rFont val="Arial Narrow"/>
        <family val="2"/>
      </rPr>
      <t>т</t>
    </r>
  </si>
  <si>
    <r>
      <t>ОП</t>
    </r>
    <r>
      <rPr>
        <b/>
        <vertAlign val="subscript"/>
        <sz val="10"/>
        <color indexed="18"/>
        <rFont val="Arial Narrow"/>
        <family val="2"/>
      </rPr>
      <t>т</t>
    </r>
  </si>
  <si>
    <r>
      <t>КЕ</t>
    </r>
    <r>
      <rPr>
        <b/>
        <vertAlign val="subscript"/>
        <sz val="10"/>
        <color indexed="18"/>
        <rFont val="Arial Narrow"/>
        <family val="2"/>
      </rPr>
      <t>т</t>
    </r>
  </si>
  <si>
    <r>
      <t>МОП</t>
    </r>
    <r>
      <rPr>
        <b/>
        <vertAlign val="subscript"/>
        <sz val="10"/>
        <color indexed="18"/>
        <rFont val="Arial Narrow"/>
        <family val="2"/>
      </rPr>
      <t>т</t>
    </r>
  </si>
  <si>
    <t>Тарифа ОС</t>
  </si>
  <si>
    <t>дин/кW</t>
  </si>
  <si>
    <t>Тарифа ПС</t>
  </si>
  <si>
    <t>Тарифа АЕ</t>
  </si>
  <si>
    <t>Активна енергија</t>
  </si>
  <si>
    <t>коригов. УП MWh</t>
  </si>
  <si>
    <t>Тарифа за РЕ</t>
  </si>
  <si>
    <t>Тарифа за ПРЕ</t>
  </si>
  <si>
    <t>дин/kvarh</t>
  </si>
  <si>
    <t>Обрачунска Снага</t>
  </si>
  <si>
    <t>Реактивна енергија</t>
  </si>
  <si>
    <t>Трошак гарантованог</t>
  </si>
  <si>
    <t>снабдевача</t>
  </si>
  <si>
    <t>Место</t>
  </si>
  <si>
    <t>исоруке</t>
  </si>
  <si>
    <t>Тарифа ГС</t>
  </si>
  <si>
    <t>Важеће тарифе</t>
  </si>
  <si>
    <t>Категорија купаца</t>
  </si>
  <si>
    <t>1.  Потрошња на ниском напону</t>
  </si>
  <si>
    <t>"трошак гарантованог снабдевача"</t>
  </si>
  <si>
    <t>"обрачунска снага"</t>
  </si>
  <si>
    <t>kW</t>
  </si>
  <si>
    <t>"прекомерна  снага"</t>
  </si>
  <si>
    <t>"виша дневна тарифа за активну енергију"</t>
  </si>
  <si>
    <t>kWh</t>
  </si>
  <si>
    <t>"нижа дневна тарифа за активну енергију"</t>
  </si>
  <si>
    <t>"реактивна енергија (cosj≥0,95)"</t>
  </si>
  <si>
    <t>kvarh</t>
  </si>
  <si>
    <t>"прекомерна реактивна енергија" (cosj&lt;0,95)</t>
  </si>
  <si>
    <t>2. Широка потрошња</t>
  </si>
  <si>
    <t>Активна енергија:</t>
  </si>
  <si>
    <t>једнотарифно мерење</t>
  </si>
  <si>
    <t xml:space="preserve"> "једнотарифно мерење-зелена зона"</t>
  </si>
  <si>
    <t xml:space="preserve"> "једнотарифно мерење-плава зона"</t>
  </si>
  <si>
    <t xml:space="preserve"> "једнотарифно мерење-црвена зона"</t>
  </si>
  <si>
    <t>двотарифно мерење</t>
  </si>
  <si>
    <t>"виша дневна тарифа-зелена зона"</t>
  </si>
  <si>
    <t>"нижа дневна тарифа-зелена зона"</t>
  </si>
  <si>
    <t>"виша дневна тарифа-плава зона"</t>
  </si>
  <si>
    <t>"нижа дневна тарифа-плава зона"</t>
  </si>
  <si>
    <t>"виша дневна тарифа-црвена зона"</t>
  </si>
  <si>
    <t>"нижа дневна тарифа-црвена зона"</t>
  </si>
  <si>
    <t>управљана потрошња</t>
  </si>
  <si>
    <t>са посебним мерењем</t>
  </si>
  <si>
    <t>(ДУТ)</t>
  </si>
  <si>
    <t>3. Јавно осветљење</t>
  </si>
  <si>
    <t>"активна енергија -јавна расвета"</t>
  </si>
  <si>
    <t>"активна енергија-светлеће рекламе"</t>
  </si>
  <si>
    <t>Табела: ЕЕ-6-11 ЦЕНОВНИК</t>
  </si>
  <si>
    <t>Односи</t>
  </si>
  <si>
    <t>Индекси 
5/4</t>
  </si>
  <si>
    <t>динара за јединицу мере</t>
  </si>
  <si>
    <t>ЕЕ-6-12</t>
  </si>
  <si>
    <t>ЦЕНОВНИК</t>
  </si>
  <si>
    <t>Табела: ЕЕ-6-12 ПЛАН УЛАГАЊА У РЕГУЛАТОРНОМ ПЕРИОДУ</t>
  </si>
  <si>
    <t>Табела: ЕЕ-6-12а УЛАГАЊА У ПРЕТХОДНОМ РЕГУЛАТОРНОМ ПЕРИОДУ (Т-1)</t>
  </si>
</sst>
</file>

<file path=xl/styles.xml><?xml version="1.0" encoding="utf-8"?>
<styleSheet xmlns="http://schemas.openxmlformats.org/spreadsheetml/2006/main">
  <numFmts count="6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;[Red]#,##0"/>
    <numFmt numFmtId="181" formatCode="0_)"/>
    <numFmt numFmtId="182" formatCode="General_)"/>
    <numFmt numFmtId="183" formatCode="0.0%"/>
    <numFmt numFmtId="184" formatCode="[$-81A]d\.\ mmmm\ yyyy"/>
    <numFmt numFmtId="185" formatCode="dd/m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0.000%"/>
    <numFmt numFmtId="199" formatCode="0.0000%"/>
    <numFmt numFmtId="200" formatCode="0.00000%"/>
    <numFmt numFmtId="201" formatCode="0.000000%"/>
    <numFmt numFmtId="202" formatCode="#,##0.0"/>
    <numFmt numFmtId="203" formatCode="0.000"/>
    <numFmt numFmtId="204" formatCode="#,##0.000"/>
    <numFmt numFmtId="205" formatCode="0.0"/>
    <numFmt numFmtId="206" formatCode="0.0000"/>
    <numFmt numFmtId="207" formatCode="0.00000"/>
    <numFmt numFmtId="208" formatCode="0.000000"/>
    <numFmt numFmtId="209" formatCode="[$-409]h:mm:ss\ AM/PM"/>
    <numFmt numFmtId="210" formatCode="[$-409]dddd\,\ mmmm\ dd\,\ yyyy"/>
    <numFmt numFmtId="211" formatCode="#,##0.0000"/>
    <numFmt numFmtId="212" formatCode="###\ ###\ ###\ ###"/>
    <numFmt numFmtId="213" formatCode="0E+00"/>
    <numFmt numFmtId="214" formatCode="dd\.mm\.yyyy;@"/>
    <numFmt numFmtId="215" formatCode="00000"/>
    <numFmt numFmtId="216" formatCode="0.0_);\(0.0\)"/>
    <numFmt numFmtId="217" formatCode="m/d/yy;@"/>
    <numFmt numFmtId="218" formatCode="mmm\-yyyy"/>
    <numFmt numFmtId="219" formatCode="[$-241A]d\.\ mmmm\ yyyy"/>
    <numFmt numFmtId="220" formatCode="mmm/yyyy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vertAlign val="subscript"/>
      <sz val="10"/>
      <color indexed="1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sz val="10"/>
      <color indexed="18"/>
      <name val="Symbol"/>
      <family val="1"/>
    </font>
    <font>
      <b/>
      <sz val="8"/>
      <color indexed="18"/>
      <name val="Arial Narrow"/>
      <family val="2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vertAlign val="subscript"/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10"/>
      <color rgb="FF000080"/>
      <name val="Arial Narrow"/>
      <family val="2"/>
    </font>
    <font>
      <sz val="10"/>
      <color rgb="FF000099"/>
      <name val="Arial Narrow"/>
      <family val="2"/>
    </font>
    <font>
      <b/>
      <sz val="10"/>
      <color rgb="FF000080"/>
      <name val="Arial Narrow"/>
      <family val="2"/>
    </font>
    <font>
      <b/>
      <u val="single"/>
      <sz val="10"/>
      <color rgb="FF000080"/>
      <name val="Arial Narrow"/>
      <family val="2"/>
    </font>
    <font>
      <sz val="10"/>
      <color rgb="FFFF0000"/>
      <name val="Arial Narrow"/>
      <family val="2"/>
    </font>
    <font>
      <sz val="10"/>
      <color rgb="FF000080"/>
      <name val="Arial"/>
      <family val="2"/>
    </font>
    <font>
      <sz val="12"/>
      <color rgb="FF000080"/>
      <name val="Arial Narrow"/>
      <family val="2"/>
    </font>
    <font>
      <b/>
      <sz val="12"/>
      <color rgb="FF00008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/>
      <top style="double"/>
      <bottom style="double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92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15" xfId="0" applyFont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1" fontId="4" fillId="24" borderId="26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49" fontId="4" fillId="24" borderId="27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3" fontId="4" fillId="24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vertical="center"/>
    </xf>
    <xf numFmtId="3" fontId="4" fillId="24" borderId="11" xfId="0" applyNumberFormat="1" applyFont="1" applyFill="1" applyBorder="1" applyAlignment="1">
      <alignment horizontal="right" vertical="center"/>
    </xf>
    <xf numFmtId="49" fontId="4" fillId="24" borderId="26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4" fillId="24" borderId="26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left" vertical="center"/>
    </xf>
    <xf numFmtId="3" fontId="4" fillId="24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 horizontal="right"/>
    </xf>
    <xf numFmtId="3" fontId="4" fillId="22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22" borderId="11" xfId="0" applyFont="1" applyFill="1" applyBorder="1" applyAlignment="1" applyProtection="1">
      <alignment vertical="center" wrapText="1"/>
      <protection locked="0"/>
    </xf>
    <xf numFmtId="3" fontId="4" fillId="22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2" borderId="3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2" fontId="4" fillId="0" borderId="0" xfId="0" applyNumberFormat="1" applyFont="1" applyFill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4" fillId="24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49" fontId="4" fillId="24" borderId="36" xfId="0" applyNumberFormat="1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9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3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22" borderId="0" xfId="0" applyFont="1" applyFill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181" fontId="4" fillId="0" borderId="10" xfId="77" applyNumberFormat="1" applyFont="1" applyFill="1" applyBorder="1" applyAlignment="1" applyProtection="1">
      <alignment horizontal="center" vertical="center" wrapText="1"/>
      <protection/>
    </xf>
    <xf numFmtId="181" fontId="4" fillId="0" borderId="42" xfId="77" applyNumberFormat="1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9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3" fontId="28" fillId="0" borderId="10" xfId="0" applyNumberFormat="1" applyFont="1" applyFill="1" applyBorder="1" applyAlignment="1" applyProtection="1">
      <alignment horizontal="right" vertical="center" wrapText="1"/>
      <protection/>
    </xf>
    <xf numFmtId="3" fontId="28" fillId="0" borderId="44" xfId="0" applyNumberFormat="1" applyFont="1" applyFill="1" applyBorder="1" applyAlignment="1" applyProtection="1">
      <alignment horizontal="right" vertical="center" wrapText="1"/>
      <protection/>
    </xf>
    <xf numFmtId="3" fontId="28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/>
    </xf>
    <xf numFmtId="49" fontId="4" fillId="0" borderId="48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3" fontId="4" fillId="22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22" borderId="20" xfId="0" applyNumberFormat="1" applyFont="1" applyFill="1" applyBorder="1" applyAlignment="1" applyProtection="1">
      <alignment horizontal="right" vertical="center" wrapText="1"/>
      <protection/>
    </xf>
    <xf numFmtId="3" fontId="4" fillId="22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9" fontId="28" fillId="0" borderId="28" xfId="0" applyNumberFormat="1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28" fillId="0" borderId="50" xfId="0" applyFont="1" applyBorder="1" applyAlignment="1">
      <alignment vertical="center" wrapText="1"/>
    </xf>
    <xf numFmtId="3" fontId="28" fillId="0" borderId="23" xfId="0" applyNumberFormat="1" applyFont="1" applyFill="1" applyBorder="1" applyAlignment="1" applyProtection="1">
      <alignment vertical="center" wrapText="1"/>
      <protection/>
    </xf>
    <xf numFmtId="3" fontId="28" fillId="0" borderId="23" xfId="0" applyNumberFormat="1" applyFont="1" applyFill="1" applyBorder="1" applyAlignment="1" applyProtection="1">
      <alignment horizontal="right" vertical="center"/>
      <protection/>
    </xf>
    <xf numFmtId="3" fontId="28" fillId="0" borderId="25" xfId="0" applyNumberFormat="1" applyFont="1" applyFill="1" applyBorder="1" applyAlignment="1" applyProtection="1">
      <alignment horizontal="right" vertical="center"/>
      <protection/>
    </xf>
    <xf numFmtId="3" fontId="4" fillId="22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/>
      <protection/>
    </xf>
    <xf numFmtId="0" fontId="0" fillId="0" borderId="0" xfId="59" applyFill="1">
      <alignment/>
      <protection/>
    </xf>
    <xf numFmtId="0" fontId="4" fillId="0" borderId="0" xfId="59" applyFont="1" applyFill="1" applyAlignment="1">
      <alignment horizontal="left" vertical="center"/>
      <protection/>
    </xf>
    <xf numFmtId="0" fontId="4" fillId="0" borderId="0" xfId="59" applyFont="1" applyFill="1" applyAlignment="1">
      <alignment horizontal="left"/>
      <protection/>
    </xf>
    <xf numFmtId="0" fontId="0" fillId="0" borderId="0" xfId="59">
      <alignment/>
      <protection/>
    </xf>
    <xf numFmtId="0" fontId="4" fillId="0" borderId="34" xfId="59" applyFont="1" applyFill="1" applyBorder="1" applyAlignment="1">
      <alignment horizontal="center" vertical="center" wrapText="1"/>
      <protection/>
    </xf>
    <xf numFmtId="181" fontId="4" fillId="0" borderId="35" xfId="77" applyNumberFormat="1" applyFont="1" applyFill="1" applyBorder="1" applyAlignment="1" applyProtection="1">
      <alignment horizontal="center" vertical="center"/>
      <protection/>
    </xf>
    <xf numFmtId="181" fontId="4" fillId="0" borderId="51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59" applyAlignment="1">
      <alignment vertical="center" wrapText="1"/>
      <protection/>
    </xf>
    <xf numFmtId="49" fontId="4" fillId="0" borderId="38" xfId="59" applyNumberFormat="1" applyFont="1" applyFill="1" applyBorder="1" applyAlignment="1">
      <alignment horizontal="center" vertical="center" wrapText="1"/>
      <protection/>
    </xf>
    <xf numFmtId="0" fontId="4" fillId="24" borderId="32" xfId="59" applyFont="1" applyFill="1" applyBorder="1" applyAlignment="1">
      <alignment vertical="center" wrapText="1"/>
      <protection/>
    </xf>
    <xf numFmtId="0" fontId="4" fillId="24" borderId="45" xfId="59" applyFont="1" applyFill="1" applyBorder="1" applyAlignment="1">
      <alignment horizontal="center" vertical="center" wrapText="1"/>
      <protection/>
    </xf>
    <xf numFmtId="49" fontId="4" fillId="0" borderId="36" xfId="59" applyNumberFormat="1" applyFont="1" applyFill="1" applyBorder="1" applyAlignment="1">
      <alignment horizontal="center" vertical="center" wrapText="1"/>
      <protection/>
    </xf>
    <xf numFmtId="0" fontId="4" fillId="24" borderId="30" xfId="59" applyFont="1" applyFill="1" applyBorder="1" applyAlignment="1">
      <alignment vertical="center" wrapText="1"/>
      <protection/>
    </xf>
    <xf numFmtId="0" fontId="4" fillId="24" borderId="52" xfId="59" applyFont="1" applyFill="1" applyBorder="1" applyAlignment="1">
      <alignment horizontal="center" vertical="center" wrapText="1"/>
      <protection/>
    </xf>
    <xf numFmtId="49" fontId="4" fillId="0" borderId="53" xfId="59" applyNumberFormat="1" applyFont="1" applyFill="1" applyBorder="1" applyAlignment="1">
      <alignment horizontal="center" vertical="center" wrapText="1"/>
      <protection/>
    </xf>
    <xf numFmtId="0" fontId="4" fillId="24" borderId="54" xfId="59" applyFont="1" applyFill="1" applyBorder="1" applyAlignment="1">
      <alignment vertical="center" wrapText="1"/>
      <protection/>
    </xf>
    <xf numFmtId="0" fontId="4" fillId="24" borderId="55" xfId="59" applyFont="1" applyFill="1" applyBorder="1" applyAlignment="1">
      <alignment horizontal="center" vertical="center" wrapText="1"/>
      <protection/>
    </xf>
    <xf numFmtId="0" fontId="4" fillId="0" borderId="14" xfId="69" applyFont="1" applyBorder="1" applyAlignment="1">
      <alignment horizontal="right" vertical="center"/>
      <protection/>
    </xf>
    <xf numFmtId="0" fontId="4" fillId="0" borderId="56" xfId="69" applyFont="1" applyBorder="1" applyAlignment="1">
      <alignment horizontal="center" vertical="center"/>
      <protection/>
    </xf>
    <xf numFmtId="0" fontId="4" fillId="0" borderId="56" xfId="69" applyFont="1" applyFill="1" applyBorder="1" applyAlignment="1">
      <alignment horizontal="center" vertical="center"/>
      <protection/>
    </xf>
    <xf numFmtId="0" fontId="4" fillId="0" borderId="37" xfId="69" applyFont="1" applyFill="1" applyBorder="1" applyAlignment="1">
      <alignment horizontal="center" vertical="center"/>
      <protection/>
    </xf>
    <xf numFmtId="0" fontId="4" fillId="0" borderId="57" xfId="69" applyFont="1" applyBorder="1" applyAlignment="1">
      <alignment vertical="center" wrapText="1"/>
      <protection/>
    </xf>
    <xf numFmtId="3" fontId="4" fillId="0" borderId="12" xfId="69" applyNumberFormat="1" applyFont="1" applyBorder="1" applyAlignment="1">
      <alignment vertical="center"/>
      <protection/>
    </xf>
    <xf numFmtId="0" fontId="4" fillId="0" borderId="58" xfId="69" applyFont="1" applyBorder="1" applyAlignment="1">
      <alignment vertical="center" wrapText="1"/>
      <protection/>
    </xf>
    <xf numFmtId="3" fontId="4" fillId="0" borderId="59" xfId="69" applyNumberFormat="1" applyFont="1" applyBorder="1" applyAlignment="1">
      <alignment vertical="center"/>
      <protection/>
    </xf>
    <xf numFmtId="181" fontId="4" fillId="24" borderId="60" xfId="77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4" fillId="24" borderId="16" xfId="0" applyFont="1" applyFill="1" applyBorder="1" applyAlignment="1">
      <alignment horizontal="center" vertical="center" wrapText="1"/>
    </xf>
    <xf numFmtId="0" fontId="4" fillId="0" borderId="61" xfId="69" applyFont="1" applyBorder="1" applyAlignment="1">
      <alignment horizontal="center" vertical="center"/>
      <protection/>
    </xf>
    <xf numFmtId="4" fontId="30" fillId="0" borderId="62" xfId="59" applyNumberFormat="1" applyFont="1" applyBorder="1">
      <alignment/>
      <protection/>
    </xf>
    <xf numFmtId="3" fontId="4" fillId="0" borderId="54" xfId="69" applyNumberFormat="1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>
      <alignment horizontal="center"/>
    </xf>
    <xf numFmtId="49" fontId="4" fillId="22" borderId="63" xfId="78" applyNumberFormat="1" applyFont="1" applyFill="1" applyBorder="1" applyAlignment="1" applyProtection="1">
      <alignment horizontal="center" vertical="center"/>
      <protection locked="0"/>
    </xf>
    <xf numFmtId="0" fontId="4" fillId="24" borderId="32" xfId="69" applyFont="1" applyFill="1" applyBorder="1" applyAlignment="1">
      <alignment horizontal="center"/>
      <protection/>
    </xf>
    <xf numFmtId="0" fontId="4" fillId="24" borderId="11" xfId="69" applyFont="1" applyFill="1" applyBorder="1" applyAlignment="1">
      <alignment horizontal="center"/>
      <protection/>
    </xf>
    <xf numFmtId="3" fontId="4" fillId="22" borderId="11" xfId="69" applyNumberFormat="1" applyFont="1" applyFill="1" applyBorder="1" applyAlignment="1">
      <alignment horizontal="right" vertical="center"/>
      <protection/>
    </xf>
    <xf numFmtId="0" fontId="4" fillId="24" borderId="30" xfId="69" applyFont="1" applyFill="1" applyBorder="1" applyAlignment="1">
      <alignment horizontal="center"/>
      <protection/>
    </xf>
    <xf numFmtId="0" fontId="4" fillId="24" borderId="10" xfId="69" applyFont="1" applyFill="1" applyBorder="1" applyAlignment="1">
      <alignment horizontal="center"/>
      <protection/>
    </xf>
    <xf numFmtId="3" fontId="4" fillId="0" borderId="11" xfId="69" applyNumberFormat="1" applyFont="1" applyFill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right" vertical="center"/>
    </xf>
    <xf numFmtId="182" fontId="4" fillId="24" borderId="64" xfId="78" applyFont="1" applyFill="1" applyBorder="1" applyAlignment="1">
      <alignment vertical="center" wrapText="1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0" fontId="4" fillId="0" borderId="57" xfId="69" applyFont="1" applyBorder="1">
      <alignment/>
      <protection/>
    </xf>
    <xf numFmtId="0" fontId="4" fillId="0" borderId="10" xfId="69" applyFont="1" applyBorder="1" applyAlignment="1">
      <alignment horizontal="center"/>
      <protection/>
    </xf>
    <xf numFmtId="3" fontId="4" fillId="0" borderId="10" xfId="69" applyNumberFormat="1" applyFont="1" applyBorder="1" applyAlignment="1">
      <alignment horizontal="right" vertical="center"/>
      <protection/>
    </xf>
    <xf numFmtId="3" fontId="4" fillId="0" borderId="12" xfId="69" applyNumberFormat="1" applyFont="1" applyBorder="1" applyAlignment="1">
      <alignment horizontal="right" vertical="center"/>
      <protection/>
    </xf>
    <xf numFmtId="0" fontId="5" fillId="0" borderId="0" xfId="65" applyFont="1">
      <alignment/>
      <protection/>
    </xf>
    <xf numFmtId="3" fontId="28" fillId="0" borderId="10" xfId="69" applyNumberFormat="1" applyFont="1" applyFill="1" applyBorder="1" applyAlignment="1">
      <alignment horizontal="right" vertical="center"/>
      <protection/>
    </xf>
    <xf numFmtId="0" fontId="4" fillId="0" borderId="65" xfId="69" applyFont="1" applyBorder="1">
      <alignment/>
      <protection/>
    </xf>
    <xf numFmtId="49" fontId="4" fillId="0" borderId="38" xfId="65" applyNumberFormat="1" applyFont="1" applyBorder="1" applyAlignment="1">
      <alignment horizontal="center" vertical="center"/>
      <protection/>
    </xf>
    <xf numFmtId="0" fontId="4" fillId="0" borderId="66" xfId="69" applyFont="1" applyBorder="1">
      <alignment/>
      <protection/>
    </xf>
    <xf numFmtId="0" fontId="4" fillId="0" borderId="32" xfId="69" applyFont="1" applyBorder="1" applyAlignment="1">
      <alignment horizontal="center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0" fontId="4" fillId="0" borderId="66" xfId="65" applyFont="1" applyBorder="1">
      <alignment/>
      <protection/>
    </xf>
    <xf numFmtId="4" fontId="4" fillId="0" borderId="32" xfId="69" applyNumberFormat="1" applyFont="1" applyFill="1" applyBorder="1" applyAlignment="1">
      <alignment horizontal="right" vertical="center"/>
      <protection/>
    </xf>
    <xf numFmtId="4" fontId="4" fillId="0" borderId="39" xfId="69" applyNumberFormat="1" applyFont="1" applyBorder="1" applyAlignment="1">
      <alignment horizontal="right" vertical="center"/>
      <protection/>
    </xf>
    <xf numFmtId="3" fontId="4" fillId="0" borderId="32" xfId="69" applyNumberFormat="1" applyFont="1" applyFill="1" applyBorder="1" applyAlignment="1">
      <alignment horizontal="right" vertical="center"/>
      <protection/>
    </xf>
    <xf numFmtId="0" fontId="4" fillId="0" borderId="67" xfId="69" applyFont="1" applyBorder="1">
      <alignment/>
      <protection/>
    </xf>
    <xf numFmtId="0" fontId="4" fillId="0" borderId="11" xfId="69" applyFont="1" applyBorder="1" applyAlignment="1">
      <alignment horizontal="center"/>
      <protection/>
    </xf>
    <xf numFmtId="4" fontId="4" fillId="0" borderId="13" xfId="69" applyNumberFormat="1" applyFont="1" applyBorder="1" applyAlignment="1">
      <alignment horizontal="right" vertical="center"/>
      <protection/>
    </xf>
    <xf numFmtId="3" fontId="4" fillId="0" borderId="11" xfId="69" applyNumberFormat="1" applyFont="1" applyBorder="1" applyAlignment="1">
      <alignment horizontal="right" vertical="center"/>
      <protection/>
    </xf>
    <xf numFmtId="3" fontId="4" fillId="0" borderId="13" xfId="69" applyNumberFormat="1" applyFont="1" applyBorder="1" applyAlignment="1">
      <alignment horizontal="right" vertical="center"/>
      <protection/>
    </xf>
    <xf numFmtId="0" fontId="4" fillId="0" borderId="67" xfId="69" applyFont="1" applyBorder="1" applyAlignment="1">
      <alignment horizontal="center"/>
      <protection/>
    </xf>
    <xf numFmtId="0" fontId="4" fillId="0" borderId="67" xfId="69" applyFont="1" applyBorder="1" applyAlignment="1">
      <alignment horizontal="left"/>
      <protection/>
    </xf>
    <xf numFmtId="3" fontId="4" fillId="0" borderId="30" xfId="69" applyNumberFormat="1" applyFont="1" applyFill="1" applyBorder="1" applyAlignment="1">
      <alignment horizontal="right" vertical="center"/>
      <protection/>
    </xf>
    <xf numFmtId="0" fontId="4" fillId="0" borderId="11" xfId="69" applyFont="1" applyBorder="1">
      <alignment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3" fontId="4" fillId="22" borderId="30" xfId="69" applyNumberFormat="1" applyFont="1" applyFill="1" applyBorder="1" applyAlignment="1">
      <alignment horizontal="right" vertical="center"/>
      <protection/>
    </xf>
    <xf numFmtId="49" fontId="4" fillId="0" borderId="46" xfId="65" applyNumberFormat="1" applyFont="1" applyBorder="1" applyAlignment="1">
      <alignment horizontal="center" vertical="center" wrapText="1"/>
      <protection/>
    </xf>
    <xf numFmtId="0" fontId="4" fillId="0" borderId="68" xfId="69" applyFont="1" applyBorder="1">
      <alignment/>
      <protection/>
    </xf>
    <xf numFmtId="0" fontId="4" fillId="0" borderId="33" xfId="69" applyFont="1" applyBorder="1" applyAlignment="1">
      <alignment horizontal="center"/>
      <protection/>
    </xf>
    <xf numFmtId="3" fontId="4" fillId="0" borderId="40" xfId="69" applyNumberFormat="1" applyFont="1" applyBorder="1" applyAlignment="1">
      <alignment horizontal="right" vertical="center"/>
      <protection/>
    </xf>
    <xf numFmtId="49" fontId="4" fillId="0" borderId="69" xfId="65" applyNumberFormat="1" applyFont="1" applyBorder="1" applyAlignment="1">
      <alignment horizontal="center" vertical="center" wrapText="1"/>
      <protection/>
    </xf>
    <xf numFmtId="3" fontId="4" fillId="0" borderId="70" xfId="69" applyNumberFormat="1" applyFont="1" applyBorder="1" applyAlignment="1">
      <alignment horizontal="right" vertical="center"/>
      <protection/>
    </xf>
    <xf numFmtId="0" fontId="28" fillId="24" borderId="10" xfId="69" applyFont="1" applyFill="1" applyBorder="1" applyAlignment="1">
      <alignment horizontal="center"/>
      <protection/>
    </xf>
    <xf numFmtId="3" fontId="28" fillId="0" borderId="10" xfId="69" applyNumberFormat="1" applyFont="1" applyFill="1" applyBorder="1">
      <alignment/>
      <protection/>
    </xf>
    <xf numFmtId="49" fontId="4" fillId="0" borderId="48" xfId="65" applyNumberFormat="1" applyFont="1" applyBorder="1" applyAlignment="1">
      <alignment horizontal="center" vertical="center"/>
      <protection/>
    </xf>
    <xf numFmtId="3" fontId="4" fillId="22" borderId="20" xfId="69" applyNumberFormat="1" applyFont="1" applyFill="1" applyBorder="1">
      <alignment/>
      <protection/>
    </xf>
    <xf numFmtId="3" fontId="4" fillId="0" borderId="24" xfId="69" applyNumberFormat="1" applyFont="1" applyBorder="1">
      <alignment/>
      <protection/>
    </xf>
    <xf numFmtId="49" fontId="4" fillId="0" borderId="38" xfId="65" applyNumberFormat="1" applyFont="1" applyBorder="1" applyAlignment="1">
      <alignment horizontal="center" vertical="center" wrapText="1"/>
      <protection/>
    </xf>
    <xf numFmtId="3" fontId="4" fillId="22" borderId="33" xfId="69" applyNumberFormat="1" applyFont="1" applyFill="1" applyBorder="1" applyAlignment="1">
      <alignment horizontal="right" vertical="center"/>
      <protection/>
    </xf>
    <xf numFmtId="0" fontId="4" fillId="0" borderId="10" xfId="69" applyFont="1" applyFill="1" applyBorder="1" applyAlignment="1">
      <alignment horizontal="center"/>
      <protection/>
    </xf>
    <xf numFmtId="3" fontId="4" fillId="0" borderId="33" xfId="69" applyNumberFormat="1" applyFont="1" applyBorder="1" applyAlignment="1">
      <alignment horizontal="right" vertical="center"/>
      <protection/>
    </xf>
    <xf numFmtId="0" fontId="5" fillId="0" borderId="0" xfId="65" applyFont="1" applyFill="1">
      <alignment/>
      <protection/>
    </xf>
    <xf numFmtId="3" fontId="4" fillId="0" borderId="32" xfId="69" applyNumberFormat="1" applyFont="1" applyBorder="1" applyAlignment="1">
      <alignment horizontal="right" vertical="center"/>
      <protection/>
    </xf>
    <xf numFmtId="3" fontId="4" fillId="0" borderId="39" xfId="69" applyNumberFormat="1" applyFont="1" applyBorder="1" applyAlignment="1">
      <alignment horizontal="right" vertical="center"/>
      <protection/>
    </xf>
    <xf numFmtId="3" fontId="4" fillId="0" borderId="10" xfId="69" applyNumberFormat="1" applyFont="1" applyFill="1" applyBorder="1" applyAlignment="1">
      <alignment horizontal="right" vertical="center"/>
      <protection/>
    </xf>
    <xf numFmtId="49" fontId="4" fillId="0" borderId="27" xfId="65" applyNumberFormat="1" applyFont="1" applyBorder="1" applyAlignment="1">
      <alignment horizontal="center" vertical="center"/>
      <protection/>
    </xf>
    <xf numFmtId="49" fontId="4" fillId="0" borderId="36" xfId="65" applyNumberFormat="1" applyFont="1" applyBorder="1" applyAlignment="1">
      <alignment horizontal="center" vertical="center"/>
      <protection/>
    </xf>
    <xf numFmtId="0" fontId="4" fillId="0" borderId="71" xfId="69" applyFont="1" applyBorder="1" applyAlignment="1">
      <alignment horizontal="left"/>
      <protection/>
    </xf>
    <xf numFmtId="0" fontId="4" fillId="0" borderId="30" xfId="69" applyFont="1" applyBorder="1" applyAlignment="1">
      <alignment horizontal="center"/>
      <protection/>
    </xf>
    <xf numFmtId="3" fontId="4" fillId="0" borderId="31" xfId="69" applyNumberFormat="1" applyFont="1" applyBorder="1" applyAlignment="1">
      <alignment horizontal="right" vertical="center"/>
      <protection/>
    </xf>
    <xf numFmtId="49" fontId="4" fillId="0" borderId="26" xfId="65" applyNumberFormat="1" applyFont="1" applyBorder="1" applyAlignment="1">
      <alignment horizontal="center" vertical="center"/>
      <protection/>
    </xf>
    <xf numFmtId="0" fontId="4" fillId="0" borderId="20" xfId="69" applyFont="1" applyFill="1" applyBorder="1" applyAlignment="1">
      <alignment horizontal="left"/>
      <protection/>
    </xf>
    <xf numFmtId="0" fontId="4" fillId="0" borderId="20" xfId="69" applyFont="1" applyBorder="1" applyAlignment="1">
      <alignment horizontal="center"/>
      <protection/>
    </xf>
    <xf numFmtId="3" fontId="4" fillId="0" borderId="20" xfId="69" applyNumberFormat="1" applyFont="1" applyFill="1" applyBorder="1" applyAlignment="1">
      <alignment horizontal="right" vertical="center"/>
      <protection/>
    </xf>
    <xf numFmtId="3" fontId="4" fillId="0" borderId="24" xfId="69" applyNumberFormat="1" applyFont="1" applyFill="1" applyBorder="1" applyAlignment="1">
      <alignment horizontal="right" vertical="center"/>
      <protection/>
    </xf>
    <xf numFmtId="3" fontId="4" fillId="0" borderId="72" xfId="69" applyNumberFormat="1" applyFont="1" applyFill="1" applyBorder="1" applyAlignment="1">
      <alignment horizontal="right" vertical="center"/>
      <protection/>
    </xf>
    <xf numFmtId="0" fontId="4" fillId="0" borderId="11" xfId="69" applyFont="1" applyFill="1" applyBorder="1" applyAlignment="1">
      <alignment horizontal="left" indent="4"/>
      <protection/>
    </xf>
    <xf numFmtId="0" fontId="4" fillId="0" borderId="11" xfId="69" applyFont="1" applyFill="1" applyBorder="1" applyAlignment="1">
      <alignment horizontal="left"/>
      <protection/>
    </xf>
    <xf numFmtId="3" fontId="4" fillId="0" borderId="13" xfId="69" applyNumberFormat="1" applyFont="1" applyFill="1" applyBorder="1" applyAlignment="1">
      <alignment horizontal="right" vertical="center"/>
      <protection/>
    </xf>
    <xf numFmtId="3" fontId="4" fillId="0" borderId="61" xfId="69" applyNumberFormat="1" applyFont="1" applyFill="1" applyBorder="1" applyAlignment="1">
      <alignment horizontal="right" vertical="center"/>
      <protection/>
    </xf>
    <xf numFmtId="49" fontId="4" fillId="0" borderId="46" xfId="65" applyNumberFormat="1" applyFont="1" applyBorder="1" applyAlignment="1">
      <alignment horizontal="center" vertical="center"/>
      <protection/>
    </xf>
    <xf numFmtId="0" fontId="4" fillId="0" borderId="57" xfId="69" applyFont="1" applyBorder="1" applyAlignment="1">
      <alignment horizontal="center"/>
      <protection/>
    </xf>
    <xf numFmtId="0" fontId="4" fillId="0" borderId="0" xfId="65" applyFont="1" applyBorder="1">
      <alignment/>
      <protection/>
    </xf>
    <xf numFmtId="49" fontId="4" fillId="0" borderId="28" xfId="65" applyNumberFormat="1" applyFont="1" applyBorder="1" applyAlignment="1">
      <alignment horizontal="center" vertical="center"/>
      <protection/>
    </xf>
    <xf numFmtId="0" fontId="4" fillId="0" borderId="73" xfId="69" applyFont="1" applyBorder="1" applyAlignment="1">
      <alignment horizontal="center"/>
      <protection/>
    </xf>
    <xf numFmtId="0" fontId="4" fillId="0" borderId="23" xfId="69" applyFont="1" applyBorder="1" applyAlignment="1">
      <alignment horizontal="center"/>
      <protection/>
    </xf>
    <xf numFmtId="3" fontId="4" fillId="0" borderId="23" xfId="69" applyNumberFormat="1" applyFont="1" applyBorder="1" applyAlignment="1">
      <alignment horizontal="right" vertical="center"/>
      <protection/>
    </xf>
    <xf numFmtId="3" fontId="4" fillId="0" borderId="25" xfId="69" applyNumberFormat="1" applyFont="1" applyBorder="1" applyAlignment="1">
      <alignment horizontal="right" vertical="center"/>
      <protection/>
    </xf>
    <xf numFmtId="3" fontId="28" fillId="0" borderId="23" xfId="69" applyNumberFormat="1" applyFont="1" applyFill="1" applyBorder="1" applyAlignment="1">
      <alignment horizontal="right" vertical="center"/>
      <protection/>
    </xf>
    <xf numFmtId="182" fontId="4" fillId="24" borderId="0" xfId="78" applyFont="1" applyFill="1" applyBorder="1" applyAlignment="1">
      <alignment vertical="center" wrapText="1"/>
      <protection/>
    </xf>
    <xf numFmtId="0" fontId="4" fillId="24" borderId="12" xfId="69" applyFont="1" applyFill="1" applyBorder="1" applyAlignment="1">
      <alignment horizontal="center"/>
      <protection/>
    </xf>
    <xf numFmtId="0" fontId="4" fillId="0" borderId="74" xfId="69" applyFont="1" applyBorder="1">
      <alignment/>
      <protection/>
    </xf>
    <xf numFmtId="0" fontId="4" fillId="0" borderId="12" xfId="69" applyFont="1" applyFill="1" applyBorder="1" applyAlignment="1">
      <alignment horizontal="center"/>
      <protection/>
    </xf>
    <xf numFmtId="3" fontId="28" fillId="0" borderId="75" xfId="69" applyNumberFormat="1" applyFont="1" applyFill="1" applyBorder="1" applyAlignment="1">
      <alignment horizontal="right" vertical="center"/>
      <protection/>
    </xf>
    <xf numFmtId="181" fontId="4" fillId="24" borderId="53" xfId="77" applyNumberFormat="1" applyFont="1" applyFill="1" applyBorder="1" applyAlignment="1" applyProtection="1">
      <alignment horizontal="left" vertical="center" wrapText="1"/>
      <protection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12" xfId="69" applyNumberFormat="1" applyFont="1" applyFill="1" applyBorder="1">
      <alignment/>
      <protection/>
    </xf>
    <xf numFmtId="181" fontId="4" fillId="0" borderId="56" xfId="77" applyNumberFormat="1" applyFont="1" applyFill="1" applyBorder="1" applyAlignment="1" applyProtection="1">
      <alignment horizontal="center" vertical="center" wrapText="1"/>
      <protection/>
    </xf>
    <xf numFmtId="181" fontId="4" fillId="0" borderId="10" xfId="77" applyNumberFormat="1" applyFont="1" applyFill="1" applyBorder="1" applyAlignment="1" applyProtection="1">
      <alignment horizontal="left" vertical="center" wrapText="1"/>
      <protection/>
    </xf>
    <xf numFmtId="3" fontId="4" fillId="0" borderId="54" xfId="78" applyNumberFormat="1" applyFont="1" applyFill="1" applyBorder="1" applyAlignment="1">
      <alignment horizontal="center" vertical="center" wrapText="1"/>
      <protection/>
    </xf>
    <xf numFmtId="49" fontId="4" fillId="0" borderId="0" xfId="59" applyNumberFormat="1" applyFont="1" applyFill="1" applyBorder="1">
      <alignment/>
      <protection/>
    </xf>
    <xf numFmtId="49" fontId="4" fillId="24" borderId="0" xfId="59" applyNumberFormat="1" applyFont="1" applyFill="1" applyBorder="1">
      <alignment/>
      <protection/>
    </xf>
    <xf numFmtId="49" fontId="4" fillId="0" borderId="0" xfId="59" applyNumberFormat="1" applyFont="1">
      <alignment/>
      <protection/>
    </xf>
    <xf numFmtId="49" fontId="4" fillId="24" borderId="0" xfId="59" applyNumberFormat="1" applyFont="1" applyFill="1">
      <alignment/>
      <protection/>
    </xf>
    <xf numFmtId="0" fontId="4" fillId="24" borderId="0" xfId="59" applyFont="1" applyFill="1" applyBorder="1" applyAlignment="1">
      <alignment vertical="center"/>
      <protection/>
    </xf>
    <xf numFmtId="0" fontId="4" fillId="22" borderId="0" xfId="59" applyFont="1" applyFill="1" applyAlignment="1">
      <alignment horizontal="left" vertical="center"/>
      <protection/>
    </xf>
    <xf numFmtId="49" fontId="4" fillId="22" borderId="0" xfId="59" applyNumberFormat="1" applyFont="1" applyFill="1">
      <alignment/>
      <protection/>
    </xf>
    <xf numFmtId="181" fontId="39" fillId="0" borderId="0" xfId="77" applyNumberFormat="1" applyFont="1" applyFill="1" applyBorder="1" applyAlignment="1" applyProtection="1">
      <alignment horizontal="center" vertical="center" wrapText="1"/>
      <protection/>
    </xf>
    <xf numFmtId="0" fontId="40" fillId="24" borderId="0" xfId="59" applyFont="1" applyFill="1" applyAlignment="1">
      <alignment vertical="center"/>
      <protection/>
    </xf>
    <xf numFmtId="0" fontId="40" fillId="24" borderId="0" xfId="59" applyFont="1" applyFill="1" applyBorder="1" applyAlignment="1">
      <alignment vertical="center"/>
      <protection/>
    </xf>
    <xf numFmtId="0" fontId="40" fillId="25" borderId="0" xfId="59" applyFont="1" applyFill="1" applyAlignment="1">
      <alignment horizontal="center" vertical="center"/>
      <protection/>
    </xf>
    <xf numFmtId="0" fontId="40" fillId="25" borderId="0" xfId="59" applyFont="1" applyFill="1" applyAlignment="1">
      <alignment vertical="center"/>
      <protection/>
    </xf>
    <xf numFmtId="181" fontId="40" fillId="25" borderId="0" xfId="77" applyNumberFormat="1" applyFont="1" applyFill="1" applyBorder="1" applyAlignment="1" applyProtection="1">
      <alignment horizontal="left" vertical="center"/>
      <protection/>
    </xf>
    <xf numFmtId="0" fontId="40" fillId="25" borderId="0" xfId="59" applyFont="1" applyFill="1" applyBorder="1" applyAlignment="1">
      <alignment horizontal="right" vertical="center"/>
      <protection/>
    </xf>
    <xf numFmtId="0" fontId="40" fillId="25" borderId="38" xfId="59" applyFont="1" applyFill="1" applyBorder="1" applyAlignment="1">
      <alignment horizontal="center" vertical="center"/>
      <protection/>
    </xf>
    <xf numFmtId="181" fontId="40" fillId="25" borderId="32" xfId="77" applyNumberFormat="1" applyFont="1" applyFill="1" applyBorder="1" applyAlignment="1" applyProtection="1">
      <alignment horizontal="left" vertical="center" wrapText="1"/>
      <protection/>
    </xf>
    <xf numFmtId="0" fontId="40" fillId="25" borderId="0" xfId="59" applyFont="1" applyFill="1" applyBorder="1" applyAlignment="1">
      <alignment vertical="center"/>
      <protection/>
    </xf>
    <xf numFmtId="0" fontId="40" fillId="25" borderId="27" xfId="59" applyFont="1" applyFill="1" applyBorder="1" applyAlignment="1">
      <alignment horizontal="center" vertical="center"/>
      <protection/>
    </xf>
    <xf numFmtId="181" fontId="40" fillId="25" borderId="11" xfId="77" applyNumberFormat="1" applyFont="1" applyFill="1" applyBorder="1" applyAlignment="1" applyProtection="1">
      <alignment horizontal="left" vertical="center" wrapText="1"/>
      <protection/>
    </xf>
    <xf numFmtId="0" fontId="40" fillId="25" borderId="36" xfId="59" applyFont="1" applyFill="1" applyBorder="1" applyAlignment="1">
      <alignment horizontal="center" vertical="center"/>
      <protection/>
    </xf>
    <xf numFmtId="181" fontId="40" fillId="25" borderId="30" xfId="77" applyNumberFormat="1" applyFont="1" applyFill="1" applyBorder="1" applyAlignment="1" applyProtection="1">
      <alignment horizontal="left" vertical="center" wrapText="1"/>
      <protection/>
    </xf>
    <xf numFmtId="0" fontId="40" fillId="25" borderId="53" xfId="59" applyFont="1" applyFill="1" applyBorder="1" applyAlignment="1">
      <alignment horizontal="center" vertical="center"/>
      <protection/>
    </xf>
    <xf numFmtId="0" fontId="40" fillId="25" borderId="54" xfId="59" applyFont="1" applyFill="1" applyBorder="1" applyAlignment="1">
      <alignment vertical="center"/>
      <protection/>
    </xf>
    <xf numFmtId="3" fontId="40" fillId="25" borderId="0" xfId="59" applyNumberFormat="1" applyFont="1" applyFill="1" applyBorder="1" applyAlignment="1">
      <alignment vertical="center"/>
      <protection/>
    </xf>
    <xf numFmtId="182" fontId="40" fillId="25" borderId="0" xfId="78" applyFont="1" applyFill="1" applyAlignment="1">
      <alignment vertical="center"/>
      <protection/>
    </xf>
    <xf numFmtId="3" fontId="40" fillId="25" borderId="0" xfId="78" applyNumberFormat="1" applyFont="1" applyFill="1" applyAlignment="1">
      <alignment vertical="center"/>
      <protection/>
    </xf>
    <xf numFmtId="0" fontId="40" fillId="0" borderId="0" xfId="59" applyFont="1" applyAlignment="1">
      <alignment vertical="center"/>
      <protection/>
    </xf>
    <xf numFmtId="0" fontId="39" fillId="0" borderId="0" xfId="63" applyFont="1">
      <alignment/>
      <protection/>
    </xf>
    <xf numFmtId="3" fontId="39" fillId="0" borderId="0" xfId="63" applyNumberFormat="1" applyFont="1">
      <alignment/>
      <protection/>
    </xf>
    <xf numFmtId="3" fontId="39" fillId="0" borderId="0" xfId="63" applyNumberFormat="1" applyFont="1" applyFill="1">
      <alignment/>
      <protection/>
    </xf>
    <xf numFmtId="0" fontId="39" fillId="0" borderId="76" xfId="63" applyFont="1" applyBorder="1" applyAlignment="1">
      <alignment horizontal="center"/>
      <protection/>
    </xf>
    <xf numFmtId="0" fontId="39" fillId="0" borderId="77" xfId="63" applyFont="1" applyBorder="1" applyAlignment="1">
      <alignment horizontal="center"/>
      <protection/>
    </xf>
    <xf numFmtId="0" fontId="39" fillId="0" borderId="17" xfId="63" applyFont="1" applyBorder="1" applyAlignment="1">
      <alignment horizontal="center"/>
      <protection/>
    </xf>
    <xf numFmtId="0" fontId="39" fillId="0" borderId="78" xfId="63" applyFont="1" applyBorder="1" applyAlignment="1">
      <alignment horizontal="center"/>
      <protection/>
    </xf>
    <xf numFmtId="0" fontId="39" fillId="0" borderId="79" xfId="63" applyFont="1" applyBorder="1" applyAlignment="1">
      <alignment horizontal="center"/>
      <protection/>
    </xf>
    <xf numFmtId="0" fontId="39" fillId="0" borderId="80" xfId="63" applyFont="1" applyBorder="1" applyAlignment="1">
      <alignment horizontal="center"/>
      <protection/>
    </xf>
    <xf numFmtId="0" fontId="39" fillId="0" borderId="81" xfId="63" applyFont="1" applyBorder="1" applyAlignment="1">
      <alignment horizontal="center"/>
      <protection/>
    </xf>
    <xf numFmtId="0" fontId="39" fillId="0" borderId="0" xfId="63" applyFont="1" applyAlignment="1">
      <alignment horizontal="center"/>
      <protection/>
    </xf>
    <xf numFmtId="0" fontId="39" fillId="0" borderId="82" xfId="63" applyFont="1" applyBorder="1" applyAlignment="1">
      <alignment horizontal="center"/>
      <protection/>
    </xf>
    <xf numFmtId="0" fontId="39" fillId="0" borderId="83" xfId="63" applyFont="1" applyBorder="1" applyAlignment="1">
      <alignment horizontal="center"/>
      <protection/>
    </xf>
    <xf numFmtId="0" fontId="39" fillId="0" borderId="42" xfId="63" applyFont="1" applyBorder="1" applyAlignment="1">
      <alignment horizontal="center"/>
      <protection/>
    </xf>
    <xf numFmtId="0" fontId="39" fillId="0" borderId="43" xfId="63" applyFont="1" applyBorder="1" applyAlignment="1">
      <alignment horizontal="center"/>
      <protection/>
    </xf>
    <xf numFmtId="0" fontId="39" fillId="0" borderId="84" xfId="63" applyFont="1" applyBorder="1" applyAlignment="1">
      <alignment horizontal="center"/>
      <protection/>
    </xf>
    <xf numFmtId="0" fontId="39" fillId="0" borderId="85" xfId="63" applyFont="1" applyBorder="1" applyAlignment="1">
      <alignment horizontal="center"/>
      <protection/>
    </xf>
    <xf numFmtId="0" fontId="39" fillId="0" borderId="86" xfId="63" applyFont="1" applyBorder="1" applyAlignment="1">
      <alignment horizontal="center"/>
      <protection/>
    </xf>
    <xf numFmtId="0" fontId="39" fillId="0" borderId="87" xfId="63" applyFont="1" applyBorder="1">
      <alignment/>
      <protection/>
    </xf>
    <xf numFmtId="9" fontId="39" fillId="20" borderId="88" xfId="63" applyNumberFormat="1" applyFont="1" applyFill="1" applyBorder="1">
      <alignment/>
      <protection/>
    </xf>
    <xf numFmtId="3" fontId="39" fillId="20" borderId="89" xfId="63" applyNumberFormat="1" applyFont="1" applyFill="1" applyBorder="1">
      <alignment/>
      <protection/>
    </xf>
    <xf numFmtId="3" fontId="39" fillId="0" borderId="90" xfId="63" applyNumberFormat="1" applyFont="1" applyBorder="1">
      <alignment/>
      <protection/>
    </xf>
    <xf numFmtId="4" fontId="39" fillId="0" borderId="91" xfId="63" applyNumberFormat="1" applyFont="1" applyBorder="1">
      <alignment/>
      <protection/>
    </xf>
    <xf numFmtId="0" fontId="39" fillId="0" borderId="92" xfId="63" applyFont="1" applyBorder="1">
      <alignment/>
      <protection/>
    </xf>
    <xf numFmtId="3" fontId="39" fillId="20" borderId="93" xfId="63" applyNumberFormat="1" applyFont="1" applyFill="1" applyBorder="1">
      <alignment/>
      <protection/>
    </xf>
    <xf numFmtId="3" fontId="39" fillId="0" borderId="94" xfId="63" applyNumberFormat="1" applyFont="1" applyBorder="1">
      <alignment/>
      <protection/>
    </xf>
    <xf numFmtId="203" fontId="39" fillId="0" borderId="95" xfId="63" applyNumberFormat="1" applyFont="1" applyFill="1" applyBorder="1">
      <alignment/>
      <protection/>
    </xf>
    <xf numFmtId="0" fontId="41" fillId="0" borderId="96" xfId="63" applyFont="1" applyBorder="1">
      <alignment/>
      <protection/>
    </xf>
    <xf numFmtId="3" fontId="41" fillId="0" borderId="97" xfId="63" applyNumberFormat="1" applyFont="1" applyBorder="1">
      <alignment/>
      <protection/>
    </xf>
    <xf numFmtId="0" fontId="39" fillId="0" borderId="97" xfId="63" applyFont="1" applyBorder="1">
      <alignment/>
      <protection/>
    </xf>
    <xf numFmtId="3" fontId="39" fillId="0" borderId="97" xfId="63" applyNumberFormat="1" applyFont="1" applyFill="1" applyBorder="1">
      <alignment/>
      <protection/>
    </xf>
    <xf numFmtId="3" fontId="41" fillId="0" borderId="98" xfId="63" applyNumberFormat="1" applyFont="1" applyBorder="1">
      <alignment/>
      <protection/>
    </xf>
    <xf numFmtId="0" fontId="39" fillId="0" borderId="99" xfId="63" applyFont="1" applyBorder="1">
      <alignment/>
      <protection/>
    </xf>
    <xf numFmtId="4" fontId="39" fillId="0" borderId="100" xfId="63" applyNumberFormat="1" applyFont="1" applyBorder="1">
      <alignment/>
      <protection/>
    </xf>
    <xf numFmtId="0" fontId="39" fillId="0" borderId="101" xfId="63" applyFont="1" applyBorder="1" applyAlignment="1">
      <alignment horizontal="center"/>
      <protection/>
    </xf>
    <xf numFmtId="0" fontId="39" fillId="0" borderId="102" xfId="63" applyFont="1" applyBorder="1">
      <alignment/>
      <protection/>
    </xf>
    <xf numFmtId="9" fontId="39" fillId="20" borderId="84" xfId="63" applyNumberFormat="1" applyFont="1" applyFill="1" applyBorder="1">
      <alignment/>
      <protection/>
    </xf>
    <xf numFmtId="3" fontId="39" fillId="20" borderId="72" xfId="63" applyNumberFormat="1" applyFont="1" applyFill="1" applyBorder="1">
      <alignment/>
      <protection/>
    </xf>
    <xf numFmtId="203" fontId="39" fillId="0" borderId="10" xfId="63" applyNumberFormat="1" applyFont="1" applyFill="1" applyBorder="1">
      <alignment/>
      <protection/>
    </xf>
    <xf numFmtId="3" fontId="39" fillId="0" borderId="44" xfId="63" applyNumberFormat="1" applyFont="1" applyBorder="1">
      <alignment/>
      <protection/>
    </xf>
    <xf numFmtId="0" fontId="39" fillId="0" borderId="103" xfId="63" applyFont="1" applyBorder="1">
      <alignment/>
      <protection/>
    </xf>
    <xf numFmtId="3" fontId="39" fillId="0" borderId="104" xfId="63" applyNumberFormat="1" applyFont="1" applyBorder="1">
      <alignment/>
      <protection/>
    </xf>
    <xf numFmtId="0" fontId="39" fillId="0" borderId="82" xfId="63" applyFont="1" applyBorder="1">
      <alignment/>
      <protection/>
    </xf>
    <xf numFmtId="3" fontId="39" fillId="0" borderId="43" xfId="63" applyNumberFormat="1" applyFont="1" applyBorder="1">
      <alignment/>
      <protection/>
    </xf>
    <xf numFmtId="3" fontId="39" fillId="0" borderId="97" xfId="63" applyNumberFormat="1" applyFont="1" applyBorder="1">
      <alignment/>
      <protection/>
    </xf>
    <xf numFmtId="0" fontId="39" fillId="0" borderId="87" xfId="63" applyFont="1" applyBorder="1" applyAlignment="1">
      <alignment horizontal="left"/>
      <protection/>
    </xf>
    <xf numFmtId="0" fontId="39" fillId="0" borderId="105" xfId="63" applyFont="1" applyBorder="1" applyAlignment="1">
      <alignment horizontal="center"/>
      <protection/>
    </xf>
    <xf numFmtId="0" fontId="39" fillId="0" borderId="106" xfId="63" applyFont="1" applyBorder="1" applyAlignment="1">
      <alignment horizontal="center"/>
      <protection/>
    </xf>
    <xf numFmtId="0" fontId="39" fillId="0" borderId="90" xfId="63" applyFont="1" applyBorder="1" applyAlignment="1">
      <alignment horizontal="center"/>
      <protection/>
    </xf>
    <xf numFmtId="203" fontId="39" fillId="0" borderId="107" xfId="63" applyNumberFormat="1" applyFont="1" applyFill="1" applyBorder="1">
      <alignment/>
      <protection/>
    </xf>
    <xf numFmtId="203" fontId="39" fillId="0" borderId="85" xfId="63" applyNumberFormat="1" applyFont="1" applyFill="1" applyBorder="1">
      <alignment/>
      <protection/>
    </xf>
    <xf numFmtId="4" fontId="39" fillId="0" borderId="86" xfId="63" applyNumberFormat="1" applyFont="1" applyBorder="1">
      <alignment/>
      <protection/>
    </xf>
    <xf numFmtId="0" fontId="39" fillId="0" borderId="82" xfId="63" applyFont="1" applyFill="1" applyBorder="1">
      <alignment/>
      <protection/>
    </xf>
    <xf numFmtId="0" fontId="39" fillId="0" borderId="108" xfId="63" applyFont="1" applyBorder="1">
      <alignment/>
      <protection/>
    </xf>
    <xf numFmtId="0" fontId="39" fillId="0" borderId="109" xfId="63" applyFont="1" applyBorder="1">
      <alignment/>
      <protection/>
    </xf>
    <xf numFmtId="0" fontId="39" fillId="0" borderId="110" xfId="63" applyFont="1" applyFill="1" applyBorder="1">
      <alignment/>
      <protection/>
    </xf>
    <xf numFmtId="3" fontId="39" fillId="0" borderId="111" xfId="63" applyNumberFormat="1" applyFont="1" applyBorder="1">
      <alignment/>
      <protection/>
    </xf>
    <xf numFmtId="203" fontId="39" fillId="0" borderId="112" xfId="63" applyNumberFormat="1" applyFont="1" applyFill="1" applyBorder="1">
      <alignment/>
      <protection/>
    </xf>
    <xf numFmtId="203" fontId="39" fillId="0" borderId="99" xfId="63" applyNumberFormat="1" applyFont="1" applyFill="1" applyBorder="1">
      <alignment/>
      <protection/>
    </xf>
    <xf numFmtId="0" fontId="39" fillId="0" borderId="113" xfId="63" applyFont="1" applyBorder="1">
      <alignment/>
      <protection/>
    </xf>
    <xf numFmtId="0" fontId="39" fillId="0" borderId="114" xfId="63" applyFont="1" applyBorder="1">
      <alignment/>
      <protection/>
    </xf>
    <xf numFmtId="3" fontId="39" fillId="0" borderId="106" xfId="63" applyNumberFormat="1" applyFont="1" applyBorder="1">
      <alignment/>
      <protection/>
    </xf>
    <xf numFmtId="0" fontId="41" fillId="0" borderId="115" xfId="63" applyFont="1" applyBorder="1">
      <alignment/>
      <protection/>
    </xf>
    <xf numFmtId="3" fontId="41" fillId="0" borderId="116" xfId="63" applyNumberFormat="1" applyFont="1" applyBorder="1">
      <alignment/>
      <protection/>
    </xf>
    <xf numFmtId="3" fontId="42" fillId="0" borderId="117" xfId="63" applyNumberFormat="1" applyFont="1" applyBorder="1">
      <alignment/>
      <protection/>
    </xf>
    <xf numFmtId="203" fontId="39" fillId="0" borderId="0" xfId="63" applyNumberFormat="1" applyFont="1">
      <alignment/>
      <protection/>
    </xf>
    <xf numFmtId="204" fontId="43" fillId="0" borderId="62" xfId="63" applyNumberFormat="1" applyFont="1" applyBorder="1">
      <alignment/>
      <protection/>
    </xf>
    <xf numFmtId="4" fontId="43" fillId="0" borderId="118" xfId="63" applyNumberFormat="1" applyFont="1" applyBorder="1">
      <alignment/>
      <protection/>
    </xf>
    <xf numFmtId="203" fontId="39" fillId="0" borderId="119" xfId="63" applyNumberFormat="1" applyFont="1" applyFill="1" applyBorder="1">
      <alignment/>
      <protection/>
    </xf>
    <xf numFmtId="203" fontId="39" fillId="0" borderId="106" xfId="63" applyNumberFormat="1" applyFont="1" applyFill="1" applyBorder="1">
      <alignment/>
      <protection/>
    </xf>
    <xf numFmtId="203" fontId="39" fillId="0" borderId="120" xfId="63" applyNumberFormat="1" applyFont="1" applyFill="1" applyBorder="1">
      <alignment/>
      <protection/>
    </xf>
    <xf numFmtId="203" fontId="39" fillId="0" borderId="56" xfId="63" applyNumberFormat="1" applyFont="1" applyFill="1" applyBorder="1">
      <alignment/>
      <protection/>
    </xf>
    <xf numFmtId="203" fontId="39" fillId="0" borderId="42" xfId="63" applyNumberFormat="1" applyFont="1" applyFill="1" applyBorder="1">
      <alignment/>
      <protection/>
    </xf>
    <xf numFmtId="203" fontId="39" fillId="0" borderId="75" xfId="63" applyNumberFormat="1" applyFont="1" applyFill="1" applyBorder="1">
      <alignment/>
      <protection/>
    </xf>
    <xf numFmtId="204" fontId="39" fillId="0" borderId="91" xfId="63" applyNumberFormat="1" applyFont="1" applyBorder="1">
      <alignment/>
      <protection/>
    </xf>
    <xf numFmtId="0" fontId="4" fillId="0" borderId="0" xfId="69" applyFont="1" applyBorder="1" applyAlignment="1">
      <alignment horizontal="center"/>
      <protection/>
    </xf>
    <xf numFmtId="0" fontId="4" fillId="0" borderId="10" xfId="65" applyFont="1" applyFill="1" applyBorder="1">
      <alignment/>
      <protection/>
    </xf>
    <xf numFmtId="181" fontId="4" fillId="24" borderId="0" xfId="77" applyNumberFormat="1" applyFont="1" applyFill="1" applyBorder="1" applyAlignment="1" applyProtection="1">
      <alignment horizontal="center" vertical="center"/>
      <protection/>
    </xf>
    <xf numFmtId="0" fontId="4" fillId="24" borderId="0" xfId="65" applyFont="1" applyFill="1" applyAlignment="1">
      <alignment horizontal="left" vertical="center"/>
      <protection/>
    </xf>
    <xf numFmtId="0" fontId="4" fillId="24" borderId="0" xfId="65" applyFont="1" applyFill="1" applyAlignment="1">
      <alignment vertical="center"/>
      <protection/>
    </xf>
    <xf numFmtId="0" fontId="4" fillId="24" borderId="0" xfId="65" applyFont="1" applyFill="1" applyAlignment="1">
      <alignment horizontal="center" vertical="center"/>
      <protection/>
    </xf>
    <xf numFmtId="181" fontId="4" fillId="24" borderId="0" xfId="77" applyNumberFormat="1" applyFont="1" applyFill="1" applyBorder="1" applyAlignment="1" applyProtection="1">
      <alignment horizontal="left" vertical="center"/>
      <protection/>
    </xf>
    <xf numFmtId="0" fontId="4" fillId="24" borderId="0" xfId="65" applyFont="1" applyFill="1" applyBorder="1" applyAlignment="1">
      <alignment horizontal="right" vertical="center"/>
      <protection/>
    </xf>
    <xf numFmtId="181" fontId="4" fillId="24" borderId="111" xfId="77" applyNumberFormat="1" applyFont="1" applyFill="1" applyBorder="1" applyAlignment="1" applyProtection="1">
      <alignment horizontal="center" vertical="center" wrapText="1"/>
      <protection/>
    </xf>
    <xf numFmtId="0" fontId="4" fillId="24" borderId="75" xfId="65" applyFont="1" applyFill="1" applyBorder="1" applyAlignment="1">
      <alignment horizontal="center" vertical="center" wrapText="1"/>
      <protection/>
    </xf>
    <xf numFmtId="0" fontId="4" fillId="24" borderId="48" xfId="65" applyFont="1" applyFill="1" applyBorder="1" applyAlignment="1">
      <alignment horizontal="center" vertical="center"/>
      <protection/>
    </xf>
    <xf numFmtId="0" fontId="4" fillId="24" borderId="20" xfId="65" applyFont="1" applyFill="1" applyBorder="1" applyAlignment="1">
      <alignment horizontal="center" vertical="center"/>
      <protection/>
    </xf>
    <xf numFmtId="0" fontId="4" fillId="24" borderId="27" xfId="65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/>
      <protection/>
    </xf>
    <xf numFmtId="10" fontId="4" fillId="22" borderId="54" xfId="70" applyNumberFormat="1" applyFont="1" applyFill="1" applyBorder="1" applyAlignment="1">
      <alignment vertical="center"/>
      <protection/>
    </xf>
    <xf numFmtId="3" fontId="4" fillId="24" borderId="121" xfId="65" applyNumberFormat="1" applyFont="1" applyFill="1" applyBorder="1" applyAlignment="1">
      <alignment vertical="center"/>
      <protection/>
    </xf>
    <xf numFmtId="0" fontId="4" fillId="24" borderId="0" xfId="65" applyFont="1" applyFill="1" applyBorder="1" applyAlignment="1">
      <alignment vertical="center"/>
      <protection/>
    </xf>
    <xf numFmtId="3" fontId="4" fillId="24" borderId="0" xfId="65" applyNumberFormat="1" applyFont="1" applyFill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3" fontId="4" fillId="24" borderId="0" xfId="65" applyNumberFormat="1" applyFont="1" applyFill="1" applyAlignment="1">
      <alignment vertical="center"/>
      <protection/>
    </xf>
    <xf numFmtId="0" fontId="4" fillId="0" borderId="0" xfId="65" applyFont="1" applyAlignment="1">
      <alignment horizontal="left"/>
      <protection/>
    </xf>
    <xf numFmtId="0" fontId="4" fillId="24" borderId="30" xfId="0" applyFont="1" applyFill="1" applyBorder="1" applyAlignment="1">
      <alignment horizontal="center"/>
    </xf>
    <xf numFmtId="0" fontId="28" fillId="0" borderId="0" xfId="65" applyFont="1" applyAlignment="1">
      <alignment horizontal="center"/>
      <protection/>
    </xf>
    <xf numFmtId="49" fontId="4" fillId="24" borderId="0" xfId="65" applyNumberFormat="1" applyFont="1" applyFill="1" applyBorder="1" applyAlignment="1">
      <alignment horizontal="center" vertical="center" wrapText="1"/>
      <protection/>
    </xf>
    <xf numFmtId="0" fontId="4" fillId="24" borderId="0" xfId="65" applyFont="1" applyFill="1" applyBorder="1">
      <alignment/>
      <protection/>
    </xf>
    <xf numFmtId="3" fontId="4" fillId="24" borderId="0" xfId="69" applyNumberFormat="1" applyFont="1" applyFill="1" applyBorder="1" applyAlignment="1">
      <alignment horizontal="right"/>
      <protection/>
    </xf>
    <xf numFmtId="0" fontId="4" fillId="24" borderId="0" xfId="65" applyFont="1" applyFill="1">
      <alignment/>
      <protection/>
    </xf>
    <xf numFmtId="0" fontId="4" fillId="24" borderId="0" xfId="65" applyFont="1" applyFill="1" applyBorder="1" applyAlignment="1">
      <alignment horizontal="center"/>
      <protection/>
    </xf>
    <xf numFmtId="3" fontId="34" fillId="24" borderId="0" xfId="65" applyNumberFormat="1" applyFont="1" applyFill="1" applyBorder="1">
      <alignment/>
      <protection/>
    </xf>
    <xf numFmtId="49" fontId="4" fillId="24" borderId="0" xfId="65" applyNumberFormat="1" applyFont="1" applyFill="1" applyAlignment="1">
      <alignment horizontal="left" vertical="center"/>
      <protection/>
    </xf>
    <xf numFmtId="2" fontId="4" fillId="24" borderId="0" xfId="65" applyNumberFormat="1" applyFont="1" applyFill="1">
      <alignment/>
      <protection/>
    </xf>
    <xf numFmtId="0" fontId="4" fillId="0" borderId="0" xfId="65" applyFont="1">
      <alignment/>
      <protection/>
    </xf>
    <xf numFmtId="0" fontId="33" fillId="24" borderId="17" xfId="65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0" fontId="28" fillId="0" borderId="42" xfId="65" applyFont="1" applyFill="1" applyBorder="1" applyAlignment="1">
      <alignment horizontal="center"/>
      <protection/>
    </xf>
    <xf numFmtId="3" fontId="28" fillId="0" borderId="12" xfId="69" applyNumberFormat="1" applyFont="1" applyBorder="1">
      <alignment/>
      <protection/>
    </xf>
    <xf numFmtId="3" fontId="4" fillId="0" borderId="37" xfId="69" applyNumberFormat="1" applyFont="1" applyBorder="1">
      <alignment/>
      <protection/>
    </xf>
    <xf numFmtId="0" fontId="4" fillId="24" borderId="67" xfId="69" applyFont="1" applyFill="1" applyBorder="1">
      <alignment/>
      <protection/>
    </xf>
    <xf numFmtId="3" fontId="4" fillId="24" borderId="13" xfId="69" applyNumberFormat="1" applyFont="1" applyFill="1" applyBorder="1" applyAlignment="1">
      <alignment horizontal="right" vertical="center"/>
      <protection/>
    </xf>
    <xf numFmtId="0" fontId="28" fillId="24" borderId="10" xfId="65" applyFont="1" applyFill="1" applyBorder="1">
      <alignment/>
      <protection/>
    </xf>
    <xf numFmtId="0" fontId="4" fillId="0" borderId="10" xfId="69" applyFont="1" applyBorder="1">
      <alignment/>
      <protection/>
    </xf>
    <xf numFmtId="0" fontId="28" fillId="24" borderId="26" xfId="65" applyFont="1" applyFill="1" applyBorder="1" applyAlignment="1">
      <alignment horizontal="center"/>
      <protection/>
    </xf>
    <xf numFmtId="3" fontId="28" fillId="24" borderId="10" xfId="69" applyNumberFormat="1" applyFont="1" applyFill="1" applyBorder="1">
      <alignment/>
      <protection/>
    </xf>
    <xf numFmtId="3" fontId="28" fillId="24" borderId="12" xfId="69" applyNumberFormat="1" applyFont="1" applyFill="1" applyBorder="1">
      <alignment/>
      <protection/>
    </xf>
    <xf numFmtId="3" fontId="5" fillId="0" borderId="0" xfId="65" applyNumberFormat="1" applyFont="1">
      <alignment/>
      <protection/>
    </xf>
    <xf numFmtId="0" fontId="28" fillId="0" borderId="75" xfId="65" applyFont="1" applyBorder="1">
      <alignment/>
      <protection/>
    </xf>
    <xf numFmtId="0" fontId="4" fillId="0" borderId="71" xfId="69" applyFont="1" applyBorder="1">
      <alignment/>
      <protection/>
    </xf>
    <xf numFmtId="3" fontId="28" fillId="24" borderId="12" xfId="69" applyNumberFormat="1" applyFont="1" applyFill="1" applyBorder="1" applyAlignment="1">
      <alignment horizontal="right" vertical="center"/>
      <protection/>
    </xf>
    <xf numFmtId="0" fontId="4" fillId="24" borderId="10" xfId="69" applyFont="1" applyFill="1" applyBorder="1">
      <alignment/>
      <protection/>
    </xf>
    <xf numFmtId="3" fontId="28" fillId="24" borderId="70" xfId="69" applyNumberFormat="1" applyFont="1" applyFill="1" applyBorder="1" applyAlignment="1">
      <alignment horizontal="right" vertical="center"/>
      <protection/>
    </xf>
    <xf numFmtId="3" fontId="4" fillId="24" borderId="12" xfId="69" applyNumberFormat="1" applyFont="1" applyFill="1" applyBorder="1" applyAlignment="1">
      <alignment horizontal="right" vertical="center"/>
      <protection/>
    </xf>
    <xf numFmtId="3" fontId="28" fillId="24" borderId="25" xfId="69" applyNumberFormat="1" applyFont="1" applyFill="1" applyBorder="1" applyAlignment="1">
      <alignment horizontal="right" vertical="center"/>
      <protection/>
    </xf>
    <xf numFmtId="49" fontId="4" fillId="24" borderId="0" xfId="65" applyNumberFormat="1" applyFont="1" applyFill="1" applyBorder="1" applyAlignment="1">
      <alignment horizontal="center" vertical="center"/>
      <protection/>
    </xf>
    <xf numFmtId="0" fontId="4" fillId="24" borderId="0" xfId="69" applyFont="1" applyFill="1" applyBorder="1" applyAlignment="1">
      <alignment horizontal="center"/>
      <protection/>
    </xf>
    <xf numFmtId="3" fontId="28" fillId="24" borderId="0" xfId="69" applyNumberFormat="1" applyFont="1" applyFill="1" applyBorder="1" applyAlignment="1">
      <alignment horizontal="right" vertical="center"/>
      <protection/>
    </xf>
    <xf numFmtId="49" fontId="4" fillId="0" borderId="0" xfId="65" applyNumberFormat="1" applyFont="1" applyBorder="1" applyAlignment="1">
      <alignment horizontal="center" vertical="center"/>
      <protection/>
    </xf>
    <xf numFmtId="3" fontId="28" fillId="0" borderId="0" xfId="69" applyNumberFormat="1" applyFont="1" applyFill="1" applyBorder="1" applyAlignment="1">
      <alignment horizontal="right" vertical="center"/>
      <protection/>
    </xf>
    <xf numFmtId="3" fontId="4" fillId="24" borderId="0" xfId="69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Border="1">
      <alignment/>
      <protection/>
    </xf>
    <xf numFmtId="3" fontId="30" fillId="0" borderId="0" xfId="65" applyNumberFormat="1" applyFont="1" applyBorder="1">
      <alignment/>
      <protection/>
    </xf>
    <xf numFmtId="3" fontId="28" fillId="0" borderId="0" xfId="65" applyNumberFormat="1" applyFont="1" applyBorder="1">
      <alignment/>
      <protection/>
    </xf>
    <xf numFmtId="0" fontId="5" fillId="24" borderId="0" xfId="65" applyFont="1" applyFill="1" applyAlignment="1">
      <alignment vertical="center"/>
      <protection/>
    </xf>
    <xf numFmtId="0" fontId="0" fillId="0" borderId="0" xfId="65">
      <alignment/>
      <protection/>
    </xf>
    <xf numFmtId="3" fontId="5" fillId="24" borderId="0" xfId="65" applyNumberFormat="1" applyFont="1" applyFill="1" applyBorder="1" applyAlignment="1">
      <alignment vertical="center"/>
      <protection/>
    </xf>
    <xf numFmtId="0" fontId="4" fillId="0" borderId="0" xfId="59" applyFont="1" applyFill="1" applyAlignment="1">
      <alignment vertical="center"/>
      <protection/>
    </xf>
    <xf numFmtId="49" fontId="4" fillId="0" borderId="0" xfId="59" applyNumberFormat="1" applyFont="1" applyFill="1" applyAlignment="1">
      <alignment vertical="center"/>
      <protection/>
    </xf>
    <xf numFmtId="49" fontId="4" fillId="0" borderId="0" xfId="59" applyNumberFormat="1" applyFont="1" applyFill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3" fillId="0" borderId="0" xfId="59" applyFont="1">
      <alignment/>
      <protection/>
    </xf>
    <xf numFmtId="49" fontId="4" fillId="0" borderId="0" xfId="59" applyNumberFormat="1" applyFont="1" applyFill="1" applyAlignment="1">
      <alignment horizontal="left" vertical="center"/>
      <protection/>
    </xf>
    <xf numFmtId="0" fontId="4" fillId="0" borderId="0" xfId="59" applyFont="1" applyAlignment="1">
      <alignment vertical="center"/>
      <protection/>
    </xf>
    <xf numFmtId="0" fontId="3" fillId="0" borderId="0" xfId="59" applyFont="1" applyAlignment="1">
      <alignment horizontal="center" wrapText="1"/>
      <protection/>
    </xf>
    <xf numFmtId="49" fontId="3" fillId="0" borderId="0" xfId="59" applyNumberFormat="1" applyFont="1">
      <alignment/>
      <protection/>
    </xf>
    <xf numFmtId="3" fontId="4" fillId="25" borderId="11" xfId="0" applyNumberFormat="1" applyFont="1" applyFill="1" applyBorder="1" applyAlignment="1" applyProtection="1">
      <alignment horizontal="right" vertical="center" wrapText="1"/>
      <protection locked="0"/>
    </xf>
    <xf numFmtId="0" fontId="40" fillId="24" borderId="0" xfId="0" applyFont="1" applyFill="1" applyAlignment="1">
      <alignment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25" borderId="0" xfId="0" applyFont="1" applyFill="1" applyAlignment="1">
      <alignment vertical="center"/>
    </xf>
    <xf numFmtId="183" fontId="40" fillId="25" borderId="59" xfId="0" applyNumberFormat="1" applyFont="1" applyFill="1" applyBorder="1" applyAlignment="1">
      <alignment vertical="center"/>
    </xf>
    <xf numFmtId="183" fontId="40" fillId="25" borderId="54" xfId="0" applyNumberFormat="1" applyFont="1" applyFill="1" applyBorder="1" applyAlignment="1">
      <alignment vertical="center"/>
    </xf>
    <xf numFmtId="0" fontId="40" fillId="25" borderId="53" xfId="0" applyFont="1" applyFill="1" applyBorder="1" applyAlignment="1">
      <alignment horizontal="center" vertical="center"/>
    </xf>
    <xf numFmtId="3" fontId="40" fillId="25" borderId="12" xfId="0" applyNumberFormat="1" applyFont="1" applyFill="1" applyBorder="1" applyAlignment="1">
      <alignment horizontal="right" vertical="center" wrapText="1"/>
    </xf>
    <xf numFmtId="3" fontId="40" fillId="25" borderId="56" xfId="0" applyNumberFormat="1" applyFont="1" applyFill="1" applyBorder="1" applyAlignment="1">
      <alignment horizontal="right" vertical="center" wrapText="1"/>
    </xf>
    <xf numFmtId="0" fontId="40" fillId="25" borderId="56" xfId="0" applyNumberFormat="1" applyFont="1" applyFill="1" applyBorder="1" applyAlignment="1">
      <alignment horizontal="right" vertical="center" wrapText="1"/>
    </xf>
    <xf numFmtId="0" fontId="40" fillId="25" borderId="56" xfId="0" applyFont="1" applyFill="1" applyBorder="1" applyAlignment="1">
      <alignment horizontal="left" vertical="center" wrapText="1"/>
    </xf>
    <xf numFmtId="0" fontId="40" fillId="25" borderId="122" xfId="0" applyFont="1" applyFill="1" applyBorder="1" applyAlignment="1">
      <alignment horizontal="center" vertical="center" wrapText="1"/>
    </xf>
    <xf numFmtId="3" fontId="40" fillId="24" borderId="39" xfId="0" applyNumberFormat="1" applyFont="1" applyFill="1" applyBorder="1" applyAlignment="1">
      <alignment horizontal="right" vertical="center"/>
    </xf>
    <xf numFmtId="3" fontId="40" fillId="26" borderId="33" xfId="0" applyNumberFormat="1" applyFont="1" applyFill="1" applyBorder="1" applyAlignment="1">
      <alignment horizontal="right" vertical="center"/>
    </xf>
    <xf numFmtId="3" fontId="40" fillId="26" borderId="33" xfId="0" applyNumberFormat="1" applyFont="1" applyFill="1" applyBorder="1" applyAlignment="1">
      <alignment horizontal="right" vertical="center" wrapText="1"/>
    </xf>
    <xf numFmtId="0" fontId="40" fillId="26" borderId="33" xfId="0" applyNumberFormat="1" applyFont="1" applyFill="1" applyBorder="1" applyAlignment="1">
      <alignment horizontal="right" vertical="center" wrapText="1"/>
    </xf>
    <xf numFmtId="0" fontId="40" fillId="26" borderId="33" xfId="0" applyFont="1" applyFill="1" applyBorder="1" applyAlignment="1">
      <alignment vertical="center" wrapText="1"/>
    </xf>
    <xf numFmtId="0" fontId="40" fillId="24" borderId="46" xfId="0" applyFont="1" applyFill="1" applyBorder="1" applyAlignment="1">
      <alignment horizontal="center" vertical="center" wrapText="1"/>
    </xf>
    <xf numFmtId="3" fontId="40" fillId="26" borderId="11" xfId="0" applyNumberFormat="1" applyFont="1" applyFill="1" applyBorder="1" applyAlignment="1">
      <alignment horizontal="right" vertical="center"/>
    </xf>
    <xf numFmtId="3" fontId="40" fillId="26" borderId="11" xfId="0" applyNumberFormat="1" applyFont="1" applyFill="1" applyBorder="1" applyAlignment="1">
      <alignment horizontal="right" vertical="center" wrapText="1"/>
    </xf>
    <xf numFmtId="0" fontId="40" fillId="26" borderId="11" xfId="0" applyNumberFormat="1" applyFont="1" applyFill="1" applyBorder="1" applyAlignment="1">
      <alignment horizontal="right" vertical="center" wrapText="1"/>
    </xf>
    <xf numFmtId="0" fontId="40" fillId="26" borderId="11" xfId="0" applyFont="1" applyFill="1" applyBorder="1" applyAlignment="1">
      <alignment vertical="center" wrapText="1"/>
    </xf>
    <xf numFmtId="0" fontId="40" fillId="24" borderId="27" xfId="0" applyFont="1" applyFill="1" applyBorder="1" applyAlignment="1">
      <alignment horizontal="center" vertical="center" wrapText="1"/>
    </xf>
    <xf numFmtId="49" fontId="40" fillId="24" borderId="27" xfId="0" applyNumberFormat="1" applyFont="1" applyFill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center" vertical="center" wrapText="1"/>
    </xf>
    <xf numFmtId="49" fontId="40" fillId="24" borderId="123" xfId="0" applyNumberFormat="1" applyFont="1" applyFill="1" applyBorder="1" applyAlignment="1">
      <alignment horizontal="center" vertical="center" wrapText="1"/>
    </xf>
    <xf numFmtId="49" fontId="40" fillId="24" borderId="56" xfId="0" applyNumberFormat="1" applyFont="1" applyFill="1" applyBorder="1" applyAlignment="1">
      <alignment horizontal="center" vertical="center" wrapText="1"/>
    </xf>
    <xf numFmtId="49" fontId="40" fillId="24" borderId="122" xfId="0" applyNumberFormat="1" applyFont="1" applyFill="1" applyBorder="1" applyAlignment="1">
      <alignment horizontal="center" vertical="center" wrapText="1"/>
    </xf>
    <xf numFmtId="49" fontId="40" fillId="24" borderId="0" xfId="0" applyNumberFormat="1" applyFont="1" applyFill="1" applyAlignment="1">
      <alignment vertical="center" wrapText="1"/>
    </xf>
    <xf numFmtId="49" fontId="40" fillId="24" borderId="42" xfId="0" applyNumberFormat="1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right" vertical="center"/>
    </xf>
    <xf numFmtId="0" fontId="40" fillId="24" borderId="0" xfId="0" applyFont="1" applyFill="1" applyAlignment="1">
      <alignment horizontal="left" vertical="center"/>
    </xf>
    <xf numFmtId="49" fontId="40" fillId="24" borderId="0" xfId="0" applyNumberFormat="1" applyFont="1" applyFill="1" applyAlignment="1">
      <alignment vertical="center"/>
    </xf>
    <xf numFmtId="0" fontId="40" fillId="24" borderId="0" xfId="0" applyFont="1" applyFill="1" applyBorder="1" applyAlignment="1">
      <alignment vertical="center"/>
    </xf>
    <xf numFmtId="3" fontId="4" fillId="22" borderId="20" xfId="0" applyNumberFormat="1" applyFont="1" applyFill="1" applyBorder="1" applyAlignment="1" applyProtection="1">
      <alignment horizontal="right" vertical="center" wrapText="1"/>
      <protection locked="0"/>
    </xf>
    <xf numFmtId="0" fontId="40" fillId="25" borderId="0" xfId="0" applyFont="1" applyFill="1" applyAlignment="1">
      <alignment horizontal="center" vertical="center"/>
    </xf>
    <xf numFmtId="0" fontId="4" fillId="0" borderId="0" xfId="59" applyFont="1" applyFill="1" applyAlignment="1">
      <alignment horizontal="center" vertical="center" wrapText="1"/>
      <protection/>
    </xf>
    <xf numFmtId="49" fontId="4" fillId="0" borderId="0" xfId="59" applyNumberFormat="1" applyFont="1" applyFill="1" applyAlignment="1">
      <alignment vertical="center" wrapText="1"/>
      <protection/>
    </xf>
    <xf numFmtId="0" fontId="3" fillId="0" borderId="0" xfId="59" applyFont="1" applyBorder="1" applyAlignment="1">
      <alignment vertical="center"/>
      <protection/>
    </xf>
    <xf numFmtId="49" fontId="4" fillId="0" borderId="36" xfId="59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49" fontId="4" fillId="0" borderId="26" xfId="59" applyNumberFormat="1" applyFont="1" applyBorder="1" applyAlignment="1">
      <alignment horizontal="center" vertical="center" wrapText="1"/>
      <protection/>
    </xf>
    <xf numFmtId="3" fontId="4" fillId="0" borderId="10" xfId="69" applyNumberFormat="1" applyFont="1" applyFill="1" applyBorder="1" applyAlignment="1" applyProtection="1">
      <alignment vertical="center"/>
      <protection locked="0"/>
    </xf>
    <xf numFmtId="49" fontId="4" fillId="0" borderId="48" xfId="59" applyNumberFormat="1" applyFont="1" applyBorder="1" applyAlignment="1">
      <alignment horizontal="center" vertical="center" wrapText="1"/>
      <protection/>
    </xf>
    <xf numFmtId="0" fontId="4" fillId="0" borderId="65" xfId="69" applyFont="1" applyBorder="1" applyAlignment="1">
      <alignment vertical="center" wrapText="1"/>
      <protection/>
    </xf>
    <xf numFmtId="181" fontId="4" fillId="0" borderId="20" xfId="77" applyNumberFormat="1" applyFont="1" applyFill="1" applyBorder="1" applyAlignment="1" applyProtection="1">
      <alignment horizontal="center" vertical="center" wrapText="1"/>
      <protection/>
    </xf>
    <xf numFmtId="3" fontId="4" fillId="22" borderId="20" xfId="69" applyNumberFormat="1" applyFont="1" applyFill="1" applyBorder="1" applyAlignment="1" applyProtection="1">
      <alignment vertical="center"/>
      <protection locked="0"/>
    </xf>
    <xf numFmtId="3" fontId="4" fillId="0" borderId="24" xfId="69" applyNumberFormat="1" applyFont="1" applyBorder="1" applyAlignment="1">
      <alignment vertical="center"/>
      <protection/>
    </xf>
    <xf numFmtId="49" fontId="4" fillId="0" borderId="27" xfId="59" applyNumberFormat="1" applyFont="1" applyBorder="1" applyAlignment="1">
      <alignment horizontal="center" vertical="center" wrapText="1"/>
      <protection/>
    </xf>
    <xf numFmtId="0" fontId="4" fillId="0" borderId="67" xfId="69" applyFont="1" applyBorder="1" applyAlignment="1">
      <alignment vertical="center" wrapText="1"/>
      <protection/>
    </xf>
    <xf numFmtId="181" fontId="4" fillId="0" borderId="11" xfId="77" applyNumberFormat="1" applyFont="1" applyFill="1" applyBorder="1" applyAlignment="1" applyProtection="1">
      <alignment horizontal="center" vertical="center" wrapText="1"/>
      <protection/>
    </xf>
    <xf numFmtId="3" fontId="4" fillId="22" borderId="11" xfId="69" applyNumberFormat="1" applyFont="1" applyFill="1" applyBorder="1" applyAlignment="1" applyProtection="1">
      <alignment vertical="center"/>
      <protection locked="0"/>
    </xf>
    <xf numFmtId="3" fontId="4" fillId="0" borderId="13" xfId="69" applyNumberFormat="1" applyFont="1" applyBorder="1" applyAlignment="1">
      <alignment vertical="center"/>
      <protection/>
    </xf>
    <xf numFmtId="49" fontId="4" fillId="0" borderId="69" xfId="59" applyNumberFormat="1" applyFont="1" applyBorder="1" applyAlignment="1">
      <alignment horizontal="center" vertical="center" wrapText="1"/>
      <protection/>
    </xf>
    <xf numFmtId="0" fontId="4" fillId="0" borderId="74" xfId="69" applyFont="1" applyBorder="1" applyAlignment="1">
      <alignment vertical="center" wrapText="1"/>
      <protection/>
    </xf>
    <xf numFmtId="3" fontId="4" fillId="0" borderId="70" xfId="69" applyNumberFormat="1" applyFont="1" applyBorder="1" applyAlignment="1">
      <alignment vertical="center"/>
      <protection/>
    </xf>
    <xf numFmtId="4" fontId="4" fillId="0" borderId="10" xfId="69" applyNumberFormat="1" applyFont="1" applyFill="1" applyBorder="1" applyAlignment="1" applyProtection="1">
      <alignment vertical="center"/>
      <protection locked="0"/>
    </xf>
    <xf numFmtId="4" fontId="4" fillId="0" borderId="12" xfId="69" applyNumberFormat="1" applyFont="1" applyBorder="1" applyAlignment="1">
      <alignment vertical="center"/>
      <protection/>
    </xf>
    <xf numFmtId="4" fontId="4" fillId="22" borderId="20" xfId="69" applyNumberFormat="1" applyFont="1" applyFill="1" applyBorder="1" applyAlignment="1" applyProtection="1">
      <alignment vertical="center"/>
      <protection locked="0"/>
    </xf>
    <xf numFmtId="4" fontId="4" fillId="0" borderId="24" xfId="69" applyNumberFormat="1" applyFont="1" applyBorder="1" applyAlignment="1">
      <alignment vertical="center"/>
      <protection/>
    </xf>
    <xf numFmtId="4" fontId="4" fillId="22" borderId="11" xfId="69" applyNumberFormat="1" applyFont="1" applyFill="1" applyBorder="1" applyAlignment="1" applyProtection="1">
      <alignment vertical="center"/>
      <protection locked="0"/>
    </xf>
    <xf numFmtId="4" fontId="4" fillId="0" borderId="13" xfId="69" applyNumberFormat="1" applyFont="1" applyBorder="1" applyAlignment="1">
      <alignment vertical="center"/>
      <protection/>
    </xf>
    <xf numFmtId="4" fontId="4" fillId="0" borderId="70" xfId="69" applyNumberFormat="1" applyFont="1" applyBorder="1" applyAlignment="1">
      <alignment vertical="center"/>
      <protection/>
    </xf>
    <xf numFmtId="49" fontId="4" fillId="0" borderId="53" xfId="59" applyNumberFormat="1" applyFont="1" applyBorder="1" applyAlignment="1">
      <alignment horizontal="center" vertical="center" wrapText="1"/>
      <protection/>
    </xf>
    <xf numFmtId="3" fontId="5" fillId="0" borderId="49" xfId="65" applyNumberFormat="1" applyFont="1" applyFill="1" applyBorder="1" applyAlignment="1">
      <alignment horizontal="right" vertical="center"/>
      <protection/>
    </xf>
    <xf numFmtId="3" fontId="5" fillId="0" borderId="124" xfId="65" applyNumberFormat="1" applyFont="1" applyFill="1" applyBorder="1" applyAlignment="1">
      <alignment horizontal="right" vertical="center"/>
      <protection/>
    </xf>
    <xf numFmtId="4" fontId="3" fillId="0" borderId="0" xfId="59" applyNumberFormat="1" applyFont="1" applyBorder="1" applyAlignment="1">
      <alignment vertical="center"/>
      <protection/>
    </xf>
    <xf numFmtId="0" fontId="40" fillId="24" borderId="122" xfId="0" applyFont="1" applyFill="1" applyBorder="1" applyAlignment="1">
      <alignment horizontal="center" vertical="center" wrapText="1"/>
    </xf>
    <xf numFmtId="0" fontId="40" fillId="26" borderId="56" xfId="0" applyFont="1" applyFill="1" applyBorder="1" applyAlignment="1">
      <alignment vertical="center" wrapText="1"/>
    </xf>
    <xf numFmtId="3" fontId="40" fillId="26" borderId="56" xfId="0" applyNumberFormat="1" applyFont="1" applyFill="1" applyBorder="1" applyAlignment="1">
      <alignment horizontal="right" vertical="center" wrapText="1"/>
    </xf>
    <xf numFmtId="0" fontId="40" fillId="26" borderId="56" xfId="0" applyNumberFormat="1" applyFont="1" applyFill="1" applyBorder="1" applyAlignment="1">
      <alignment horizontal="right" vertical="center" wrapText="1"/>
    </xf>
    <xf numFmtId="3" fontId="40" fillId="26" borderId="56" xfId="0" applyNumberFormat="1" applyFont="1" applyFill="1" applyBorder="1" applyAlignment="1">
      <alignment horizontal="right" vertical="center"/>
    </xf>
    <xf numFmtId="3" fontId="40" fillId="24" borderId="123" xfId="0" applyNumberFormat="1" applyFont="1" applyFill="1" applyBorder="1" applyAlignment="1">
      <alignment horizontal="right" vertical="center"/>
    </xf>
    <xf numFmtId="3" fontId="40" fillId="24" borderId="13" xfId="0" applyNumberFormat="1" applyFont="1" applyFill="1" applyBorder="1" applyAlignment="1">
      <alignment horizontal="right" vertical="center"/>
    </xf>
    <xf numFmtId="0" fontId="40" fillId="24" borderId="48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vertical="center" wrapText="1"/>
    </xf>
    <xf numFmtId="3" fontId="40" fillId="26" borderId="20" xfId="0" applyNumberFormat="1" applyFont="1" applyFill="1" applyBorder="1" applyAlignment="1">
      <alignment horizontal="right" vertical="center" wrapText="1"/>
    </xf>
    <xf numFmtId="0" fontId="40" fillId="26" borderId="20" xfId="0" applyNumberFormat="1" applyFont="1" applyFill="1" applyBorder="1" applyAlignment="1">
      <alignment horizontal="right" vertical="center" wrapText="1"/>
    </xf>
    <xf numFmtId="3" fontId="40" fillId="26" borderId="20" xfId="0" applyNumberFormat="1" applyFont="1" applyFill="1" applyBorder="1" applyAlignment="1">
      <alignment horizontal="right" vertical="center"/>
    </xf>
    <xf numFmtId="0" fontId="4" fillId="0" borderId="57" xfId="69" applyFont="1" applyBorder="1" applyAlignment="1">
      <alignment horizontal="center" vertical="center"/>
      <protection/>
    </xf>
    <xf numFmtId="0" fontId="4" fillId="0" borderId="66" xfId="69" applyFont="1" applyBorder="1" applyAlignment="1">
      <alignment horizontal="left"/>
      <protection/>
    </xf>
    <xf numFmtId="0" fontId="4" fillId="0" borderId="68" xfId="69" applyFont="1" applyBorder="1" applyAlignment="1">
      <alignment horizontal="left"/>
      <protection/>
    </xf>
    <xf numFmtId="0" fontId="4" fillId="0" borderId="10" xfId="69" applyFont="1" applyBorder="1" applyAlignment="1">
      <alignment horizontal="left" vertical="center"/>
      <protection/>
    </xf>
    <xf numFmtId="3" fontId="4" fillId="22" borderId="10" xfId="69" applyNumberFormat="1" applyFont="1" applyFill="1" applyBorder="1" applyAlignment="1" applyProtection="1">
      <alignment vertical="center"/>
      <protection locked="0"/>
    </xf>
    <xf numFmtId="49" fontId="4" fillId="0" borderId="46" xfId="59" applyNumberFormat="1" applyFont="1" applyBorder="1" applyAlignment="1">
      <alignment horizontal="center" vertical="center" wrapText="1"/>
      <protection/>
    </xf>
    <xf numFmtId="3" fontId="4" fillId="0" borderId="40" xfId="69" applyNumberFormat="1" applyFont="1" applyBorder="1" applyAlignment="1">
      <alignment vertical="center"/>
      <protection/>
    </xf>
    <xf numFmtId="0" fontId="4" fillId="0" borderId="14" xfId="69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49" fontId="4" fillId="0" borderId="0" xfId="59" applyNumberFormat="1" applyFont="1" applyBorder="1" applyAlignment="1">
      <alignment horizontal="center" vertical="center" wrapText="1"/>
      <protection/>
    </xf>
    <xf numFmtId="0" fontId="4" fillId="0" borderId="0" xfId="69" applyFont="1" applyBorder="1" applyAlignment="1">
      <alignment horizontal="left" vertical="center"/>
      <protection/>
    </xf>
    <xf numFmtId="3" fontId="4" fillId="0" borderId="0" xfId="69" applyNumberFormat="1" applyFont="1" applyBorder="1" applyAlignment="1">
      <alignment vertical="center"/>
      <protection/>
    </xf>
    <xf numFmtId="3" fontId="4" fillId="0" borderId="75" xfId="69" applyNumberFormat="1" applyFont="1" applyFill="1" applyBorder="1" applyAlignment="1" applyProtection="1">
      <alignment vertical="center"/>
      <protection locked="0"/>
    </xf>
    <xf numFmtId="4" fontId="4" fillId="0" borderId="75" xfId="69" applyNumberFormat="1" applyFont="1" applyFill="1" applyBorder="1" applyAlignment="1" applyProtection="1">
      <alignment vertical="center"/>
      <protection locked="0"/>
    </xf>
    <xf numFmtId="0" fontId="4" fillId="0" borderId="12" xfId="69" applyFont="1" applyFill="1" applyBorder="1" applyAlignment="1">
      <alignment horizontal="center" vertical="center"/>
      <protection/>
    </xf>
    <xf numFmtId="204" fontId="4" fillId="22" borderId="10" xfId="69" applyNumberFormat="1" applyFont="1" applyFill="1" applyBorder="1" applyAlignment="1" applyProtection="1">
      <alignment vertical="center"/>
      <protection locked="0"/>
    </xf>
    <xf numFmtId="204" fontId="4" fillId="0" borderId="10" xfId="69" applyNumberFormat="1" applyFont="1" applyFill="1" applyBorder="1" applyAlignment="1" applyProtection="1">
      <alignment vertical="center"/>
      <protection locked="0"/>
    </xf>
    <xf numFmtId="0" fontId="4" fillId="0" borderId="54" xfId="69" applyFont="1" applyBorder="1" applyAlignment="1">
      <alignment vertical="center" wrapText="1"/>
      <protection/>
    </xf>
    <xf numFmtId="4" fontId="4" fillId="0" borderId="0" xfId="69" applyNumberFormat="1" applyFont="1" applyFill="1" applyBorder="1" applyAlignment="1" applyProtection="1">
      <alignment vertical="center"/>
      <protection locked="0"/>
    </xf>
    <xf numFmtId="4" fontId="4" fillId="0" borderId="54" xfId="69" applyNumberFormat="1" applyFont="1" applyFill="1" applyBorder="1" applyAlignment="1" applyProtection="1">
      <alignment vertical="center"/>
      <protection locked="0"/>
    </xf>
    <xf numFmtId="4" fontId="4" fillId="0" borderId="59" xfId="69" applyNumberFormat="1" applyFont="1" applyBorder="1" applyAlignment="1">
      <alignment vertical="center"/>
      <protection/>
    </xf>
    <xf numFmtId="0" fontId="4" fillId="0" borderId="44" xfId="69" applyFont="1" applyBorder="1" applyAlignment="1">
      <alignment horizontal="center" vertical="center" wrapText="1"/>
      <protection/>
    </xf>
    <xf numFmtId="181" fontId="4" fillId="0" borderId="44" xfId="77" applyNumberFormat="1" applyFont="1" applyFill="1" applyBorder="1" applyAlignment="1" applyProtection="1">
      <alignment horizontal="center" vertical="center" wrapText="1"/>
      <protection/>
    </xf>
    <xf numFmtId="0" fontId="4" fillId="0" borderId="54" xfId="69" applyFont="1" applyBorder="1" applyAlignment="1">
      <alignment horizontal="left" vertical="center"/>
      <protection/>
    </xf>
    <xf numFmtId="181" fontId="4" fillId="0" borderId="55" xfId="77" applyNumberFormat="1" applyFont="1" applyFill="1" applyBorder="1" applyAlignment="1" applyProtection="1">
      <alignment horizontal="center" vertical="center" wrapText="1"/>
      <protection/>
    </xf>
    <xf numFmtId="0" fontId="4" fillId="0" borderId="44" xfId="69" applyFont="1" applyFill="1" applyBorder="1" applyAlignment="1">
      <alignment horizontal="center" vertical="center"/>
      <protection/>
    </xf>
    <xf numFmtId="3" fontId="4" fillId="22" borderId="44" xfId="69" applyNumberFormat="1" applyFont="1" applyFill="1" applyBorder="1" applyAlignment="1" applyProtection="1">
      <alignment vertical="center"/>
      <protection locked="0"/>
    </xf>
    <xf numFmtId="204" fontId="4" fillId="0" borderId="44" xfId="69" applyNumberFormat="1" applyFont="1" applyFill="1" applyBorder="1" applyAlignment="1" applyProtection="1">
      <alignment vertical="center"/>
      <protection locked="0"/>
    </xf>
    <xf numFmtId="3" fontId="4" fillId="0" borderId="55" xfId="69" applyNumberFormat="1" applyFont="1" applyFill="1" applyBorder="1" applyAlignment="1" applyProtection="1">
      <alignment vertical="center"/>
      <protection locked="0"/>
    </xf>
    <xf numFmtId="0" fontId="4" fillId="0" borderId="0" xfId="67" applyFont="1" applyAlignment="1">
      <alignment horizontal="center" vertical="center" wrapText="1"/>
      <protection/>
    </xf>
    <xf numFmtId="0" fontId="4" fillId="0" borderId="0" xfId="67" applyFont="1" applyAlignment="1">
      <alignment horizontal="left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left" vertical="center" wrapText="1"/>
      <protection/>
    </xf>
    <xf numFmtId="0" fontId="4" fillId="0" borderId="38" xfId="67" applyFont="1" applyBorder="1" applyAlignment="1">
      <alignment horizontal="center" vertical="center" wrapText="1"/>
      <protection/>
    </xf>
    <xf numFmtId="0" fontId="4" fillId="0" borderId="125" xfId="67" applyFont="1" applyBorder="1" applyAlignment="1">
      <alignment horizontal="center" vertical="center" wrapText="1"/>
      <protection/>
    </xf>
    <xf numFmtId="0" fontId="4" fillId="0" borderId="66" xfId="67" applyFont="1" applyBorder="1" applyAlignment="1">
      <alignment horizontal="left" vertical="center" wrapText="1"/>
      <protection/>
    </xf>
    <xf numFmtId="0" fontId="4" fillId="0" borderId="39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0" borderId="126" xfId="67" applyFont="1" applyBorder="1" applyAlignment="1">
      <alignment horizontal="center" vertical="center" wrapText="1"/>
      <protection/>
    </xf>
    <xf numFmtId="0" fontId="4" fillId="0" borderId="67" xfId="67" applyFont="1" applyBorder="1" applyAlignment="1">
      <alignment horizontal="left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71" xfId="67" applyFont="1" applyBorder="1" applyAlignment="1">
      <alignment horizontal="left" vertical="center" wrapText="1"/>
      <protection/>
    </xf>
    <xf numFmtId="49" fontId="4" fillId="0" borderId="27" xfId="67" applyNumberFormat="1" applyFont="1" applyBorder="1" applyAlignment="1">
      <alignment horizontal="center" vertical="center" wrapText="1"/>
      <protection/>
    </xf>
    <xf numFmtId="0" fontId="4" fillId="0" borderId="127" xfId="67" applyFont="1" applyBorder="1" applyAlignment="1">
      <alignment horizontal="center" vertical="center" wrapText="1"/>
      <protection/>
    </xf>
    <xf numFmtId="0" fontId="4" fillId="0" borderId="128" xfId="67" applyFont="1" applyBorder="1" applyAlignment="1">
      <alignment horizontal="center" vertical="center" wrapText="1"/>
      <protection/>
    </xf>
    <xf numFmtId="0" fontId="4" fillId="0" borderId="129" xfId="67" applyFont="1" applyBorder="1" applyAlignment="1">
      <alignment horizontal="left" vertical="center" wrapText="1"/>
      <protection/>
    </xf>
    <xf numFmtId="0" fontId="4" fillId="0" borderId="50" xfId="67" applyFont="1" applyBorder="1" applyAlignment="1">
      <alignment horizontal="center" vertical="center" wrapText="1"/>
      <protection/>
    </xf>
    <xf numFmtId="0" fontId="4" fillId="0" borderId="130" xfId="67" applyFont="1" applyBorder="1" applyAlignment="1">
      <alignment horizontal="center" vertical="center" wrapText="1"/>
      <protection/>
    </xf>
    <xf numFmtId="0" fontId="4" fillId="0" borderId="0" xfId="67" applyFont="1" applyAlignment="1">
      <alignment vertical="center" wrapText="1"/>
      <protection/>
    </xf>
    <xf numFmtId="3" fontId="40" fillId="26" borderId="32" xfId="77" applyNumberFormat="1" applyFont="1" applyFill="1" applyBorder="1" applyAlignment="1" applyProtection="1">
      <alignment horizontal="right" vertical="center" wrapText="1"/>
      <protection/>
    </xf>
    <xf numFmtId="3" fontId="40" fillId="26" borderId="39" xfId="59" applyNumberFormat="1" applyFont="1" applyFill="1" applyBorder="1" applyAlignment="1">
      <alignment horizontal="right" vertical="center"/>
      <protection/>
    </xf>
    <xf numFmtId="3" fontId="40" fillId="26" borderId="11" xfId="77" applyNumberFormat="1" applyFont="1" applyFill="1" applyBorder="1" applyAlignment="1" applyProtection="1">
      <alignment horizontal="right" vertical="center" wrapText="1"/>
      <protection/>
    </xf>
    <xf numFmtId="3" fontId="40" fillId="26" borderId="13" xfId="59" applyNumberFormat="1" applyFont="1" applyFill="1" applyBorder="1" applyAlignment="1">
      <alignment horizontal="right" vertical="center"/>
      <protection/>
    </xf>
    <xf numFmtId="3" fontId="40" fillId="25" borderId="54" xfId="59" applyNumberFormat="1" applyFont="1" applyFill="1" applyBorder="1" applyAlignment="1">
      <alignment horizontal="right" vertical="center"/>
      <protection/>
    </xf>
    <xf numFmtId="3" fontId="40" fillId="25" borderId="59" xfId="59" applyNumberFormat="1" applyFont="1" applyFill="1" applyBorder="1" applyAlignment="1">
      <alignment horizontal="right" vertical="center"/>
      <protection/>
    </xf>
    <xf numFmtId="49" fontId="4" fillId="0" borderId="69" xfId="0" applyNumberFormat="1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/>
      <protection/>
    </xf>
    <xf numFmtId="3" fontId="4" fillId="22" borderId="7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5" xfId="0" applyNumberFormat="1" applyFont="1" applyFill="1" applyBorder="1" applyAlignment="1" applyProtection="1">
      <alignment horizontal="right" vertical="center" wrapText="1"/>
      <protection/>
    </xf>
    <xf numFmtId="3" fontId="4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0" xfId="0" applyNumberFormat="1" applyFont="1" applyFill="1" applyBorder="1" applyAlignment="1" applyProtection="1">
      <alignment horizontal="right" vertical="center" wrapText="1"/>
      <protection/>
    </xf>
    <xf numFmtId="49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4" fillId="22" borderId="6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8" xfId="0" applyNumberFormat="1" applyFont="1" applyBorder="1" applyAlignment="1" applyProtection="1">
      <alignment horizontal="right" vertical="center"/>
      <protection/>
    </xf>
    <xf numFmtId="49" fontId="4" fillId="0" borderId="27" xfId="0" applyNumberFormat="1" applyFont="1" applyBorder="1" applyAlignment="1" applyProtection="1">
      <alignment horizontal="right" vertical="center"/>
      <protection/>
    </xf>
    <xf numFmtId="49" fontId="4" fillId="0" borderId="46" xfId="0" applyNumberFormat="1" applyFont="1" applyBorder="1" applyAlignment="1" applyProtection="1">
      <alignment horizontal="right" vertical="center"/>
      <protection/>
    </xf>
    <xf numFmtId="49" fontId="4" fillId="0" borderId="36" xfId="0" applyNumberFormat="1" applyFont="1" applyBorder="1" applyAlignment="1" applyProtection="1">
      <alignment horizontal="right" vertical="center"/>
      <protection/>
    </xf>
    <xf numFmtId="49" fontId="4" fillId="0" borderId="36" xfId="0" applyNumberFormat="1" applyFont="1" applyFill="1" applyBorder="1" applyAlignment="1" applyProtection="1">
      <alignment horizontal="right" vertical="center"/>
      <protection/>
    </xf>
    <xf numFmtId="181" fontId="40" fillId="25" borderId="0" xfId="77" applyNumberFormat="1" applyFont="1" applyFill="1" applyBorder="1" applyAlignment="1" applyProtection="1">
      <alignment horizontal="center" vertical="center"/>
      <protection/>
    </xf>
    <xf numFmtId="0" fontId="4" fillId="20" borderId="42" xfId="65" applyFont="1" applyFill="1" applyBorder="1" applyAlignment="1">
      <alignment vertical="center"/>
      <protection/>
    </xf>
    <xf numFmtId="0" fontId="4" fillId="26" borderId="0" xfId="59" applyNumberFormat="1" applyFont="1" applyFill="1" applyBorder="1" applyAlignment="1">
      <alignment horizontal="left"/>
      <protection/>
    </xf>
    <xf numFmtId="0" fontId="40" fillId="24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/>
    </xf>
    <xf numFmtId="0" fontId="4" fillId="20" borderId="131" xfId="65" applyFont="1" applyFill="1" applyBorder="1" applyAlignment="1">
      <alignment vertical="center"/>
      <protection/>
    </xf>
    <xf numFmtId="0" fontId="4" fillId="24" borderId="46" xfId="65" applyFont="1" applyFill="1" applyBorder="1" applyAlignment="1">
      <alignment horizontal="center" vertical="center"/>
      <protection/>
    </xf>
    <xf numFmtId="0" fontId="4" fillId="24" borderId="33" xfId="0" applyFont="1" applyFill="1" applyBorder="1" applyAlignment="1">
      <alignment/>
    </xf>
    <xf numFmtId="0" fontId="4" fillId="0" borderId="14" xfId="59" applyNumberFormat="1" applyFont="1" applyFill="1" applyBorder="1" applyAlignment="1">
      <alignment horizontal="center" vertical="center"/>
      <protection/>
    </xf>
    <xf numFmtId="3" fontId="4" fillId="0" borderId="132" xfId="59" applyNumberFormat="1" applyFont="1" applyFill="1" applyBorder="1" applyAlignment="1">
      <alignment horizontal="right" vertical="center" wrapText="1"/>
      <protection/>
    </xf>
    <xf numFmtId="3" fontId="4" fillId="0" borderId="121" xfId="59" applyNumberFormat="1" applyFont="1" applyFill="1" applyBorder="1" applyAlignment="1">
      <alignment horizontal="right" vertical="center" wrapText="1"/>
      <protection/>
    </xf>
    <xf numFmtId="0" fontId="4" fillId="0" borderId="35" xfId="59" applyNumberFormat="1" applyFont="1" applyFill="1" applyBorder="1" applyAlignment="1">
      <alignment horizontal="center" vertical="center" wrapText="1"/>
      <protection/>
    </xf>
    <xf numFmtId="3" fontId="4" fillId="0" borderId="32" xfId="59" applyNumberFormat="1" applyFont="1" applyFill="1" applyBorder="1" applyAlignment="1">
      <alignment horizontal="right" vertical="center" wrapText="1"/>
      <protection/>
    </xf>
    <xf numFmtId="3" fontId="4" fillId="0" borderId="54" xfId="59" applyNumberFormat="1" applyFont="1" applyFill="1" applyBorder="1" applyAlignment="1">
      <alignment horizontal="right" vertical="center" wrapText="1"/>
      <protection/>
    </xf>
    <xf numFmtId="0" fontId="4" fillId="24" borderId="28" xfId="65" applyFont="1" applyFill="1" applyBorder="1" applyAlignment="1">
      <alignment horizontal="center" vertical="center"/>
      <protection/>
    </xf>
    <xf numFmtId="3" fontId="5" fillId="0" borderId="11" xfId="65" applyNumberFormat="1" applyFont="1" applyFill="1" applyBorder="1" applyAlignment="1">
      <alignment horizontal="right" vertical="center"/>
      <protection/>
    </xf>
    <xf numFmtId="0" fontId="4" fillId="24" borderId="33" xfId="65" applyFont="1" applyFill="1" applyBorder="1" applyAlignment="1">
      <alignment horizontal="center" vertical="center"/>
      <protection/>
    </xf>
    <xf numFmtId="3" fontId="4" fillId="0" borderId="58" xfId="65" applyNumberFormat="1" applyFont="1" applyFill="1" applyBorder="1" applyAlignment="1">
      <alignment horizontal="right" vertical="center"/>
      <protection/>
    </xf>
    <xf numFmtId="3" fontId="4" fillId="0" borderId="54" xfId="0" applyNumberFormat="1" applyFont="1" applyFill="1" applyBorder="1" applyAlignment="1">
      <alignment horizontal="right"/>
    </xf>
    <xf numFmtId="3" fontId="4" fillId="0" borderId="20" xfId="69" applyNumberFormat="1" applyFont="1" applyFill="1" applyBorder="1">
      <alignment/>
      <protection/>
    </xf>
    <xf numFmtId="3" fontId="4" fillId="0" borderId="33" xfId="69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Alignment="1">
      <alignment/>
    </xf>
    <xf numFmtId="49" fontId="4" fillId="25" borderId="0" xfId="59" applyNumberFormat="1" applyFont="1" applyFill="1">
      <alignment/>
      <protection/>
    </xf>
    <xf numFmtId="181" fontId="4" fillId="24" borderId="0" xfId="77" applyNumberFormat="1" applyFont="1" applyFill="1" applyBorder="1" applyAlignment="1" applyProtection="1">
      <alignment vertical="center"/>
      <protection/>
    </xf>
    <xf numFmtId="3" fontId="4" fillId="26" borderId="11" xfId="69" applyNumberFormat="1" applyFont="1" applyFill="1" applyBorder="1" applyAlignment="1" applyProtection="1">
      <alignment vertical="center"/>
      <protection locked="0"/>
    </xf>
    <xf numFmtId="0" fontId="4" fillId="26" borderId="67" xfId="69" applyFont="1" applyFill="1" applyBorder="1" applyAlignment="1">
      <alignment vertical="center" wrapText="1"/>
      <protection/>
    </xf>
    <xf numFmtId="3" fontId="4" fillId="0" borderId="0" xfId="69" applyNumberFormat="1" applyFont="1" applyBorder="1" applyAlignment="1">
      <alignment horizontal="right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181" fontId="4" fillId="0" borderId="54" xfId="77" applyNumberFormat="1" applyFont="1" applyFill="1" applyBorder="1" applyAlignment="1" applyProtection="1">
      <alignment horizontal="center" vertical="center" wrapText="1"/>
      <protection/>
    </xf>
    <xf numFmtId="181" fontId="4" fillId="0" borderId="0" xfId="77" applyNumberFormat="1" applyFont="1" applyFill="1" applyBorder="1" applyAlignment="1" applyProtection="1">
      <alignment horizontal="center" vertical="center" wrapText="1"/>
      <protection/>
    </xf>
    <xf numFmtId="181" fontId="40" fillId="25" borderId="60" xfId="77" applyNumberFormat="1" applyFont="1" applyFill="1" applyBorder="1" applyAlignment="1" applyProtection="1">
      <alignment horizontal="center" vertical="center"/>
      <protection/>
    </xf>
    <xf numFmtId="181" fontId="40" fillId="25" borderId="70" xfId="77" applyNumberFormat="1" applyFont="1" applyFill="1" applyBorder="1" applyAlignment="1" applyProtection="1">
      <alignment horizontal="center" vertical="center"/>
      <protection/>
    </xf>
    <xf numFmtId="181" fontId="40" fillId="25" borderId="17" xfId="77" applyNumberFormat="1" applyFont="1" applyFill="1" applyBorder="1" applyAlignment="1" applyProtection="1">
      <alignment horizontal="center" vertical="center"/>
      <protection/>
    </xf>
    <xf numFmtId="181" fontId="40" fillId="25" borderId="75" xfId="77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5" xfId="69" applyFont="1" applyBorder="1" applyAlignment="1">
      <alignment horizontal="center" vertical="center" wrapText="1"/>
      <protection/>
    </xf>
    <xf numFmtId="0" fontId="4" fillId="0" borderId="20" xfId="69" applyFont="1" applyBorder="1" applyAlignment="1">
      <alignment horizontal="center" vertical="center" wrapText="1"/>
      <protection/>
    </xf>
    <xf numFmtId="3" fontId="4" fillId="26" borderId="20" xfId="69" applyNumberFormat="1" applyFont="1" applyFill="1" applyBorder="1" applyAlignment="1" applyProtection="1">
      <alignment vertical="center"/>
      <protection locked="0"/>
    </xf>
    <xf numFmtId="0" fontId="4" fillId="0" borderId="11" xfId="69" applyFont="1" applyBorder="1" applyAlignment="1">
      <alignment horizontal="center" vertical="center" wrapText="1"/>
      <protection/>
    </xf>
    <xf numFmtId="3" fontId="4" fillId="25" borderId="11" xfId="69" applyNumberFormat="1" applyFont="1" applyFill="1" applyBorder="1" applyAlignment="1" applyProtection="1">
      <alignment vertical="center"/>
      <protection locked="0"/>
    </xf>
    <xf numFmtId="0" fontId="4" fillId="0" borderId="33" xfId="69" applyFont="1" applyBorder="1" applyAlignment="1">
      <alignment horizontal="center" vertical="center" wrapText="1"/>
      <protection/>
    </xf>
    <xf numFmtId="3" fontId="4" fillId="26" borderId="33" xfId="69" applyNumberFormat="1" applyFont="1" applyFill="1" applyBorder="1" applyAlignment="1" applyProtection="1">
      <alignment vertical="center"/>
      <protection locked="0"/>
    </xf>
    <xf numFmtId="0" fontId="4" fillId="0" borderId="0" xfId="69" applyFont="1" applyBorder="1" applyAlignment="1">
      <alignment vertical="center" wrapText="1"/>
      <protection/>
    </xf>
    <xf numFmtId="4" fontId="4" fillId="0" borderId="0" xfId="69" applyNumberFormat="1" applyFont="1" applyBorder="1" applyAlignment="1">
      <alignment vertical="center"/>
      <protection/>
    </xf>
    <xf numFmtId="10" fontId="39" fillId="0" borderId="62" xfId="64" applyNumberFormat="1" applyFont="1" applyFill="1" applyBorder="1" applyAlignment="1">
      <alignment horizontal="center"/>
      <protection/>
    </xf>
    <xf numFmtId="10" fontId="41" fillId="0" borderId="133" xfId="63" applyNumberFormat="1" applyFont="1" applyBorder="1">
      <alignment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0" fillId="25" borderId="6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3" fontId="4" fillId="0" borderId="44" xfId="0" applyNumberFormat="1" applyFont="1" applyFill="1" applyBorder="1" applyAlignment="1" applyProtection="1">
      <alignment horizontal="right" vertical="center" wrapText="1"/>
      <protection/>
    </xf>
    <xf numFmtId="3" fontId="4" fillId="22" borderId="49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5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4" xfId="0" applyNumberFormat="1" applyFont="1" applyFill="1" applyBorder="1" applyAlignment="1" applyProtection="1">
      <alignment horizontal="right" vertical="center" wrapText="1"/>
      <protection/>
    </xf>
    <xf numFmtId="3" fontId="4" fillId="22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2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26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11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34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2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44" xfId="0" applyNumberFormat="1" applyFont="1" applyFill="1" applyBorder="1" applyAlignment="1" applyProtection="1">
      <alignment horizontal="right" vertical="center" wrapText="1"/>
      <protection locked="0"/>
    </xf>
    <xf numFmtId="202" fontId="40" fillId="24" borderId="12" xfId="0" applyNumberFormat="1" applyFont="1" applyFill="1" applyBorder="1" applyAlignment="1">
      <alignment horizontal="right" vertical="center"/>
    </xf>
    <xf numFmtId="202" fontId="40" fillId="24" borderId="24" xfId="0" applyNumberFormat="1" applyFont="1" applyFill="1" applyBorder="1" applyAlignment="1">
      <alignment horizontal="right" vertical="center"/>
    </xf>
    <xf numFmtId="202" fontId="40" fillId="24" borderId="13" xfId="0" applyNumberFormat="1" applyFont="1" applyFill="1" applyBorder="1" applyAlignment="1">
      <alignment horizontal="right" vertical="center"/>
    </xf>
    <xf numFmtId="202" fontId="4" fillId="25" borderId="39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13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31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70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12" xfId="0" applyNumberFormat="1" applyFont="1" applyFill="1" applyBorder="1" applyAlignment="1" applyProtection="1">
      <alignment horizontal="right" vertical="center" wrapText="1"/>
      <protection/>
    </xf>
    <xf numFmtId="202" fontId="4" fillId="25" borderId="13" xfId="0" applyNumberFormat="1" applyFont="1" applyFill="1" applyBorder="1" applyAlignment="1" applyProtection="1">
      <alignment horizontal="right" vertical="center" wrapText="1"/>
      <protection/>
    </xf>
    <xf numFmtId="202" fontId="4" fillId="25" borderId="40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39" xfId="0" applyNumberFormat="1" applyFont="1" applyFill="1" applyBorder="1" applyAlignment="1" applyProtection="1">
      <alignment horizontal="right" vertical="center" wrapText="1"/>
      <protection/>
    </xf>
    <xf numFmtId="202" fontId="4" fillId="25" borderId="12" xfId="0" applyNumberFormat="1" applyFont="1" applyFill="1" applyBorder="1" applyAlignment="1" applyProtection="1">
      <alignment horizontal="right" vertical="center" wrapText="1"/>
      <protection locked="0"/>
    </xf>
    <xf numFmtId="202" fontId="4" fillId="25" borderId="59" xfId="0" applyNumberFormat="1" applyFont="1" applyFill="1" applyBorder="1" applyAlignment="1" applyProtection="1">
      <alignment horizontal="right" vertical="center" wrapText="1"/>
      <protection/>
    </xf>
    <xf numFmtId="3" fontId="40" fillId="22" borderId="63" xfId="0" applyNumberFormat="1" applyFont="1" applyFill="1" applyBorder="1" applyAlignment="1">
      <alignment horizontal="right" vertical="center"/>
    </xf>
    <xf numFmtId="3" fontId="4" fillId="22" borderId="11" xfId="0" applyNumberFormat="1" applyFont="1" applyFill="1" applyBorder="1" applyAlignment="1">
      <alignment horizontal="right" vertical="center"/>
    </xf>
    <xf numFmtId="3" fontId="4" fillId="24" borderId="13" xfId="0" applyNumberFormat="1" applyFont="1" applyFill="1" applyBorder="1" applyAlignment="1">
      <alignment horizontal="right" vertical="center"/>
    </xf>
    <xf numFmtId="181" fontId="40" fillId="25" borderId="0" xfId="77" applyNumberFormat="1" applyFont="1" applyFill="1" applyBorder="1" applyAlignment="1" applyProtection="1">
      <alignment vertical="center"/>
      <protection/>
    </xf>
    <xf numFmtId="49" fontId="4" fillId="24" borderId="0" xfId="65" applyNumberFormat="1" applyFont="1" applyFill="1" applyAlignment="1">
      <alignment horizontal="center" vertical="center"/>
      <protection/>
    </xf>
    <xf numFmtId="0" fontId="4" fillId="24" borderId="0" xfId="69" applyFont="1" applyFill="1">
      <alignment/>
      <protection/>
    </xf>
    <xf numFmtId="3" fontId="4" fillId="24" borderId="0" xfId="69" applyNumberFormat="1" applyFont="1" applyFill="1" applyAlignment="1">
      <alignment horizontal="center"/>
      <protection/>
    </xf>
    <xf numFmtId="3" fontId="4" fillId="0" borderId="0" xfId="65" applyNumberFormat="1" applyFont="1">
      <alignment/>
      <protection/>
    </xf>
    <xf numFmtId="49" fontId="4" fillId="0" borderId="26" xfId="0" applyNumberFormat="1" applyFont="1" applyBorder="1" applyAlignment="1">
      <alignment horizontal="center" vertical="center" wrapText="1"/>
    </xf>
    <xf numFmtId="3" fontId="4" fillId="0" borderId="30" xfId="69" applyNumberFormat="1" applyFont="1" applyBorder="1">
      <alignment/>
      <protection/>
    </xf>
    <xf numFmtId="3" fontId="4" fillId="0" borderId="31" xfId="69" applyNumberFormat="1" applyFont="1" applyBorder="1">
      <alignment/>
      <protection/>
    </xf>
    <xf numFmtId="3" fontId="4" fillId="0" borderId="30" xfId="69" applyNumberFormat="1" applyFont="1" applyFill="1" applyBorder="1">
      <alignment/>
      <protection/>
    </xf>
    <xf numFmtId="49" fontId="4" fillId="0" borderId="2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0" fontId="4" fillId="24" borderId="66" xfId="0" applyFont="1" applyFill="1" applyBorder="1" applyAlignment="1">
      <alignment/>
    </xf>
    <xf numFmtId="3" fontId="4" fillId="24" borderId="39" xfId="69" applyNumberFormat="1" applyFont="1" applyFill="1" applyBorder="1" applyAlignment="1">
      <alignment horizontal="right" vertical="center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0" fontId="4" fillId="0" borderId="11" xfId="69" applyFont="1" applyBorder="1" applyAlignment="1">
      <alignment horizontal="left"/>
      <protection/>
    </xf>
    <xf numFmtId="0" fontId="4" fillId="0" borderId="66" xfId="69" applyFont="1" applyBorder="1" applyAlignment="1">
      <alignment horizontal="center"/>
      <protection/>
    </xf>
    <xf numFmtId="49" fontId="4" fillId="0" borderId="46" xfId="0" applyNumberFormat="1" applyFont="1" applyBorder="1" applyAlignment="1">
      <alignment horizontal="center" vertical="center"/>
    </xf>
    <xf numFmtId="0" fontId="4" fillId="0" borderId="33" xfId="69" applyFont="1" applyFill="1" applyBorder="1" applyAlignment="1">
      <alignment horizontal="left" indent="4"/>
      <protection/>
    </xf>
    <xf numFmtId="49" fontId="4" fillId="0" borderId="53" xfId="0" applyNumberFormat="1" applyFont="1" applyBorder="1" applyAlignment="1">
      <alignment horizontal="center" vertical="center"/>
    </xf>
    <xf numFmtId="0" fontId="4" fillId="0" borderId="58" xfId="69" applyFont="1" applyBorder="1" applyAlignment="1">
      <alignment horizontal="center"/>
      <protection/>
    </xf>
    <xf numFmtId="0" fontId="4" fillId="0" borderId="54" xfId="69" applyFont="1" applyBorder="1" applyAlignment="1">
      <alignment horizontal="center"/>
      <protection/>
    </xf>
    <xf numFmtId="3" fontId="4" fillId="0" borderId="54" xfId="69" applyNumberFormat="1" applyFont="1" applyBorder="1" applyAlignment="1">
      <alignment horizontal="right" vertical="center"/>
      <protection/>
    </xf>
    <xf numFmtId="3" fontId="4" fillId="0" borderId="59" xfId="69" applyNumberFormat="1" applyFont="1" applyBorder="1" applyAlignment="1">
      <alignment horizontal="right" vertical="center"/>
      <protection/>
    </xf>
    <xf numFmtId="3" fontId="4" fillId="0" borderId="54" xfId="69" applyNumberFormat="1" applyFont="1" applyFill="1" applyBorder="1" applyAlignment="1">
      <alignment horizontal="right" vertical="center"/>
      <protection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25" borderId="0" xfId="69" applyNumberFormat="1" applyFont="1" applyFill="1" applyBorder="1" applyAlignment="1">
      <alignment horizontal="right" vertical="center"/>
      <protection/>
    </xf>
    <xf numFmtId="0" fontId="5" fillId="0" borderId="0" xfId="65" applyFont="1" applyBorder="1">
      <alignment/>
      <protection/>
    </xf>
    <xf numFmtId="3" fontId="4" fillId="0" borderId="0" xfId="69" applyNumberFormat="1" applyFont="1" applyFill="1" applyBorder="1" applyAlignment="1">
      <alignment horizontal="right" vertical="center"/>
      <protection/>
    </xf>
    <xf numFmtId="3" fontId="5" fillId="27" borderId="33" xfId="65" applyNumberFormat="1" applyFont="1" applyFill="1" applyBorder="1" applyAlignment="1">
      <alignment horizontal="right" vertical="center"/>
      <protection/>
    </xf>
    <xf numFmtId="49" fontId="4" fillId="0" borderId="53" xfId="0" applyNumberFormat="1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vertical="center" wrapText="1"/>
      <protection/>
    </xf>
    <xf numFmtId="3" fontId="4" fillId="0" borderId="54" xfId="0" applyNumberFormat="1" applyFont="1" applyFill="1" applyBorder="1" applyAlignment="1" applyProtection="1">
      <alignment horizontal="right" vertical="center" wrapText="1"/>
      <protection/>
    </xf>
    <xf numFmtId="3" fontId="4" fillId="0" borderId="55" xfId="0" applyNumberFormat="1" applyFont="1" applyFill="1" applyBorder="1" applyAlignment="1" applyProtection="1">
      <alignment horizontal="right" vertical="center" wrapText="1"/>
      <protection/>
    </xf>
    <xf numFmtId="183" fontId="4" fillId="26" borderId="30" xfId="59" applyNumberFormat="1" applyFont="1" applyFill="1" applyBorder="1" applyAlignment="1">
      <alignment horizontal="right" vertical="center" wrapText="1"/>
      <protection/>
    </xf>
    <xf numFmtId="183" fontId="4" fillId="26" borderId="135" xfId="59" applyNumberFormat="1" applyFont="1" applyFill="1" applyBorder="1" applyAlignment="1">
      <alignment horizontal="right" vertical="center" wrapText="1"/>
      <protection/>
    </xf>
    <xf numFmtId="0" fontId="3" fillId="0" borderId="0" xfId="60" applyFont="1">
      <alignment/>
      <protection/>
    </xf>
    <xf numFmtId="0" fontId="4" fillId="24" borderId="56" xfId="69" applyFont="1" applyFill="1" applyBorder="1" applyAlignment="1">
      <alignment horizontal="center"/>
      <protection/>
    </xf>
    <xf numFmtId="0" fontId="4" fillId="24" borderId="123" xfId="69" applyFont="1" applyFill="1" applyBorder="1" applyAlignment="1">
      <alignment horizontal="center"/>
      <protection/>
    </xf>
    <xf numFmtId="14" fontId="28" fillId="22" borderId="75" xfId="65" applyNumberFormat="1" applyFont="1" applyFill="1" applyBorder="1" applyAlignment="1">
      <alignment horizontal="center" vertical="center"/>
      <protection/>
    </xf>
    <xf numFmtId="0" fontId="28" fillId="24" borderId="10" xfId="65" applyFont="1" applyFill="1" applyBorder="1" applyAlignment="1">
      <alignment horizontal="center"/>
      <protection/>
    </xf>
    <xf numFmtId="4" fontId="4" fillId="26" borderId="11" xfId="69" applyNumberFormat="1" applyFont="1" applyFill="1" applyBorder="1" applyAlignment="1">
      <alignment horizontal="right" vertical="center"/>
      <protection/>
    </xf>
    <xf numFmtId="0" fontId="0" fillId="0" borderId="0" xfId="66">
      <alignment/>
      <protection/>
    </xf>
    <xf numFmtId="0" fontId="0" fillId="0" borderId="0" xfId="60">
      <alignment/>
      <protection/>
    </xf>
    <xf numFmtId="199" fontId="28" fillId="0" borderId="0" xfId="65" applyNumberFormat="1" applyFont="1" applyBorder="1">
      <alignment/>
      <protection/>
    </xf>
    <xf numFmtId="0" fontId="44" fillId="0" borderId="0" xfId="61" applyFont="1" applyBorder="1" applyAlignment="1">
      <alignment/>
      <protection/>
    </xf>
    <xf numFmtId="0" fontId="45" fillId="0" borderId="0" xfId="66" applyFont="1">
      <alignment/>
      <protection/>
    </xf>
    <xf numFmtId="0" fontId="45" fillId="0" borderId="0" xfId="66" applyFont="1" applyAlignment="1">
      <alignment horizontal="right"/>
      <protection/>
    </xf>
    <xf numFmtId="0" fontId="44" fillId="0" borderId="0" xfId="66" applyFont="1">
      <alignment/>
      <protection/>
    </xf>
    <xf numFmtId="0" fontId="45" fillId="0" borderId="76" xfId="66" applyFont="1" applyBorder="1" applyAlignment="1">
      <alignment horizontal="center"/>
      <protection/>
    </xf>
    <xf numFmtId="0" fontId="45" fillId="0" borderId="17" xfId="66" applyFont="1" applyBorder="1" applyAlignment="1">
      <alignment horizontal="center"/>
      <protection/>
    </xf>
    <xf numFmtId="0" fontId="45" fillId="0" borderId="78" xfId="66" applyFont="1" applyBorder="1" applyAlignment="1">
      <alignment horizontal="center"/>
      <protection/>
    </xf>
    <xf numFmtId="0" fontId="45" fillId="0" borderId="60" xfId="66" applyFont="1" applyBorder="1" applyAlignment="1">
      <alignment horizontal="center"/>
      <protection/>
    </xf>
    <xf numFmtId="0" fontId="45" fillId="0" borderId="82" xfId="66" applyFont="1" applyBorder="1" applyAlignment="1">
      <alignment horizontal="center"/>
      <protection/>
    </xf>
    <xf numFmtId="0" fontId="45" fillId="0" borderId="43" xfId="66" applyFont="1" applyBorder="1" applyAlignment="1">
      <alignment horizontal="center"/>
      <protection/>
    </xf>
    <xf numFmtId="49" fontId="45" fillId="0" borderId="59" xfId="66" applyNumberFormat="1" applyFont="1" applyBorder="1" applyAlignment="1">
      <alignment horizontal="center"/>
      <protection/>
    </xf>
    <xf numFmtId="0" fontId="45" fillId="0" borderId="64" xfId="66" applyFont="1" applyBorder="1" applyAlignment="1">
      <alignment horizontal="center"/>
      <protection/>
    </xf>
    <xf numFmtId="0" fontId="45" fillId="0" borderId="136" xfId="66" applyFont="1" applyBorder="1" applyAlignment="1">
      <alignment horizontal="center"/>
      <protection/>
    </xf>
    <xf numFmtId="0" fontId="45" fillId="0" borderId="63" xfId="66" applyFont="1" applyBorder="1" applyAlignment="1">
      <alignment horizontal="center"/>
      <protection/>
    </xf>
    <xf numFmtId="0" fontId="45" fillId="0" borderId="82" xfId="66" applyFont="1" applyBorder="1">
      <alignment/>
      <protection/>
    </xf>
    <xf numFmtId="204" fontId="45" fillId="0" borderId="43" xfId="66" applyNumberFormat="1" applyFont="1" applyFill="1" applyBorder="1">
      <alignment/>
      <protection/>
    </xf>
    <xf numFmtId="205" fontId="45" fillId="0" borderId="37" xfId="66" applyNumberFormat="1" applyFont="1" applyFill="1" applyBorder="1">
      <alignment/>
      <protection/>
    </xf>
    <xf numFmtId="0" fontId="45" fillId="0" borderId="87" xfId="66" applyFont="1" applyBorder="1">
      <alignment/>
      <protection/>
    </xf>
    <xf numFmtId="204" fontId="45" fillId="0" borderId="90" xfId="66" applyNumberFormat="1" applyFont="1" applyFill="1" applyBorder="1">
      <alignment/>
      <protection/>
    </xf>
    <xf numFmtId="205" fontId="45" fillId="0" borderId="137" xfId="66" applyNumberFormat="1" applyFont="1" applyFill="1" applyBorder="1">
      <alignment/>
      <protection/>
    </xf>
    <xf numFmtId="0" fontId="45" fillId="0" borderId="103" xfId="66" applyFont="1" applyBorder="1">
      <alignment/>
      <protection/>
    </xf>
    <xf numFmtId="204" fontId="45" fillId="0" borderId="104" xfId="66" applyNumberFormat="1" applyFont="1" applyFill="1" applyBorder="1">
      <alignment/>
      <protection/>
    </xf>
    <xf numFmtId="205" fontId="45" fillId="0" borderId="123" xfId="66" applyNumberFormat="1" applyFont="1" applyFill="1" applyBorder="1">
      <alignment/>
      <protection/>
    </xf>
    <xf numFmtId="0" fontId="45" fillId="0" borderId="114" xfId="66" applyFont="1" applyBorder="1">
      <alignment/>
      <protection/>
    </xf>
    <xf numFmtId="204" fontId="45" fillId="0" borderId="138" xfId="66" applyNumberFormat="1" applyFont="1" applyFill="1" applyBorder="1">
      <alignment/>
      <protection/>
    </xf>
    <xf numFmtId="205" fontId="45" fillId="0" borderId="139" xfId="66" applyNumberFormat="1" applyFont="1" applyFill="1" applyBorder="1">
      <alignment/>
      <protection/>
    </xf>
    <xf numFmtId="0" fontId="46" fillId="0" borderId="64" xfId="66" applyFont="1" applyBorder="1">
      <alignment/>
      <protection/>
    </xf>
    <xf numFmtId="204" fontId="46" fillId="0" borderId="136" xfId="66" applyNumberFormat="1" applyFont="1" applyFill="1" applyBorder="1">
      <alignment/>
      <protection/>
    </xf>
    <xf numFmtId="205" fontId="46" fillId="0" borderId="63" xfId="66" applyNumberFormat="1" applyFont="1" applyFill="1" applyBorder="1">
      <alignment/>
      <protection/>
    </xf>
    <xf numFmtId="49" fontId="4" fillId="0" borderId="41" xfId="65" applyNumberFormat="1" applyFont="1" applyBorder="1" applyAlignment="1">
      <alignment horizontal="center" vertical="center" wrapText="1"/>
      <protection/>
    </xf>
    <xf numFmtId="0" fontId="4" fillId="0" borderId="72" xfId="69" applyFont="1" applyBorder="1">
      <alignment/>
      <protection/>
    </xf>
    <xf numFmtId="3" fontId="39" fillId="25" borderId="106" xfId="63" applyNumberFormat="1" applyFont="1" applyFill="1" applyBorder="1">
      <alignment/>
      <protection/>
    </xf>
    <xf numFmtId="3" fontId="39" fillId="25" borderId="120" xfId="63" applyNumberFormat="1" applyFont="1" applyFill="1" applyBorder="1">
      <alignment/>
      <protection/>
    </xf>
    <xf numFmtId="3" fontId="39" fillId="25" borderId="56" xfId="63" applyNumberFormat="1" applyFont="1" applyFill="1" applyBorder="1">
      <alignment/>
      <protection/>
    </xf>
    <xf numFmtId="3" fontId="39" fillId="25" borderId="42" xfId="63" applyNumberFormat="1" applyFont="1" applyFill="1" applyBorder="1">
      <alignment/>
      <protection/>
    </xf>
    <xf numFmtId="3" fontId="39" fillId="25" borderId="75" xfId="63" applyNumberFormat="1" applyFont="1" applyFill="1" applyBorder="1">
      <alignment/>
      <protection/>
    </xf>
    <xf numFmtId="3" fontId="39" fillId="25" borderId="140" xfId="63" applyNumberFormat="1" applyFont="1" applyFill="1" applyBorder="1">
      <alignment/>
      <protection/>
    </xf>
    <xf numFmtId="3" fontId="39" fillId="25" borderId="10" xfId="63" applyNumberFormat="1" applyFont="1" applyFill="1" applyBorder="1">
      <alignment/>
      <protection/>
    </xf>
    <xf numFmtId="0" fontId="4" fillId="25" borderId="44" xfId="65" applyFont="1" applyFill="1" applyBorder="1">
      <alignment/>
      <protection/>
    </xf>
    <xf numFmtId="0" fontId="4" fillId="25" borderId="15" xfId="65" applyFont="1" applyFill="1" applyBorder="1">
      <alignment/>
      <protection/>
    </xf>
    <xf numFmtId="3" fontId="41" fillId="25" borderId="0" xfId="69" applyNumberFormat="1" applyFont="1" applyFill="1" applyBorder="1" applyAlignment="1">
      <alignment horizontal="right" vertical="center"/>
      <protection/>
    </xf>
    <xf numFmtId="3" fontId="4" fillId="26" borderId="11" xfId="69" applyNumberFormat="1" applyFont="1" applyFill="1" applyBorder="1" applyAlignment="1">
      <alignment horizontal="right" vertical="center"/>
      <protection/>
    </xf>
    <xf numFmtId="0" fontId="4" fillId="24" borderId="0" xfId="65" applyFont="1" applyFill="1" applyAlignment="1">
      <alignment horizontal="center"/>
      <protection/>
    </xf>
    <xf numFmtId="3" fontId="4" fillId="25" borderId="11" xfId="69" applyNumberFormat="1" applyFont="1" applyFill="1" applyBorder="1" applyAlignment="1">
      <alignment horizontal="right" vertical="center"/>
      <protection/>
    </xf>
    <xf numFmtId="3" fontId="4" fillId="25" borderId="30" xfId="69" applyNumberFormat="1" applyFont="1" applyFill="1" applyBorder="1" applyAlignment="1">
      <alignment horizontal="right" vertical="center"/>
      <protection/>
    </xf>
    <xf numFmtId="3" fontId="4" fillId="25" borderId="33" xfId="69" applyNumberFormat="1" applyFont="1" applyFill="1" applyBorder="1" applyAlignment="1">
      <alignment horizontal="right" vertical="center"/>
      <protection/>
    </xf>
    <xf numFmtId="3" fontId="4" fillId="25" borderId="10" xfId="69" applyNumberFormat="1" applyFont="1" applyFill="1" applyBorder="1" applyAlignment="1">
      <alignment horizontal="right" vertical="center"/>
      <protection/>
    </xf>
    <xf numFmtId="3" fontId="4" fillId="25" borderId="32" xfId="69" applyNumberFormat="1" applyFont="1" applyFill="1" applyBorder="1" applyAlignment="1">
      <alignment horizontal="right" vertical="center"/>
      <protection/>
    </xf>
    <xf numFmtId="3" fontId="4" fillId="25" borderId="20" xfId="69" applyNumberFormat="1" applyFont="1" applyFill="1" applyBorder="1" applyAlignment="1">
      <alignment horizontal="right" vertical="center"/>
      <protection/>
    </xf>
    <xf numFmtId="14" fontId="39" fillId="22" borderId="75" xfId="65" applyNumberFormat="1" applyFont="1" applyFill="1" applyBorder="1" applyAlignment="1">
      <alignment horizontal="center" vertical="center"/>
      <protection/>
    </xf>
    <xf numFmtId="3" fontId="4" fillId="0" borderId="0" xfId="69" applyNumberFormat="1" applyFont="1" applyBorder="1">
      <alignment/>
      <protection/>
    </xf>
    <xf numFmtId="0" fontId="5" fillId="0" borderId="131" xfId="65" applyFont="1" applyBorder="1">
      <alignment/>
      <protection/>
    </xf>
    <xf numFmtId="181" fontId="39" fillId="0" borderId="0" xfId="77" applyNumberFormat="1" applyFont="1" applyFill="1" applyBorder="1" applyAlignment="1" applyProtection="1">
      <alignment horizontal="center" vertical="center" wrapText="1"/>
      <protection/>
    </xf>
    <xf numFmtId="0" fontId="41" fillId="0" borderId="0" xfId="69" applyFont="1" applyBorder="1" applyAlignment="1">
      <alignment horizontal="left"/>
      <protection/>
    </xf>
    <xf numFmtId="9" fontId="39" fillId="28" borderId="141" xfId="63" applyNumberFormat="1" applyFont="1" applyFill="1" applyBorder="1">
      <alignment/>
      <protection/>
    </xf>
    <xf numFmtId="9" fontId="39" fillId="28" borderId="83" xfId="63" applyNumberFormat="1" applyFont="1" applyFill="1" applyBorder="1">
      <alignment/>
      <protection/>
    </xf>
    <xf numFmtId="10" fontId="39" fillId="28" borderId="142" xfId="64" applyNumberFormat="1" applyFont="1" applyFill="1" applyBorder="1" applyAlignment="1">
      <alignment horizontal="center"/>
      <protection/>
    </xf>
    <xf numFmtId="3" fontId="39" fillId="0" borderId="42" xfId="63" applyNumberFormat="1" applyFont="1" applyBorder="1">
      <alignment/>
      <protection/>
    </xf>
    <xf numFmtId="204" fontId="39" fillId="0" borderId="86" xfId="63" applyNumberFormat="1" applyFont="1" applyBorder="1">
      <alignment/>
      <protection/>
    </xf>
    <xf numFmtId="0" fontId="28" fillId="24" borderId="143" xfId="0" applyFont="1" applyFill="1" applyBorder="1" applyAlignment="1">
      <alignment horizontal="center"/>
    </xf>
    <xf numFmtId="3" fontId="39" fillId="0" borderId="144" xfId="77" applyNumberFormat="1" applyFont="1" applyFill="1" applyBorder="1" applyAlignment="1" applyProtection="1">
      <alignment horizontal="right" vertical="center" wrapText="1"/>
      <protection/>
    </xf>
    <xf numFmtId="0" fontId="28" fillId="24" borderId="27" xfId="0" applyFont="1" applyFill="1" applyBorder="1" applyAlignment="1">
      <alignment horizontal="center"/>
    </xf>
    <xf numFmtId="3" fontId="39" fillId="0" borderId="145" xfId="77" applyNumberFormat="1" applyFont="1" applyFill="1" applyBorder="1" applyAlignment="1" applyProtection="1">
      <alignment horizontal="right" vertical="center" wrapText="1"/>
      <protection/>
    </xf>
    <xf numFmtId="0" fontId="28" fillId="24" borderId="127" xfId="0" applyFont="1" applyFill="1" applyBorder="1" applyAlignment="1">
      <alignment horizontal="center"/>
    </xf>
    <xf numFmtId="3" fontId="39" fillId="25" borderId="130" xfId="0" applyNumberFormat="1" applyFont="1" applyFill="1" applyBorder="1" applyAlignment="1">
      <alignment/>
    </xf>
    <xf numFmtId="203" fontId="39" fillId="28" borderId="106" xfId="63" applyNumberFormat="1" applyFont="1" applyFill="1" applyBorder="1">
      <alignment/>
      <protection/>
    </xf>
    <xf numFmtId="0" fontId="39" fillId="0" borderId="146" xfId="63" applyFont="1" applyBorder="1" applyAlignment="1">
      <alignment horizontal="center"/>
      <protection/>
    </xf>
    <xf numFmtId="0" fontId="39" fillId="0" borderId="147" xfId="63" applyFont="1" applyBorder="1" applyAlignment="1">
      <alignment horizontal="center"/>
      <protection/>
    </xf>
    <xf numFmtId="3" fontId="41" fillId="28" borderId="148" xfId="63" applyNumberFormat="1" applyFont="1" applyFill="1" applyBorder="1">
      <alignment/>
      <protection/>
    </xf>
    <xf numFmtId="203" fontId="39" fillId="28" borderId="149" xfId="63" applyNumberFormat="1" applyFont="1" applyFill="1" applyBorder="1">
      <alignment/>
      <protection/>
    </xf>
    <xf numFmtId="203" fontId="39" fillId="28" borderId="42" xfId="63" applyNumberFormat="1" applyFont="1" applyFill="1" applyBorder="1">
      <alignment/>
      <protection/>
    </xf>
    <xf numFmtId="0" fontId="39" fillId="28" borderId="23" xfId="63" applyFont="1" applyFill="1" applyBorder="1">
      <alignment/>
      <protection/>
    </xf>
    <xf numFmtId="3" fontId="39" fillId="28" borderId="150" xfId="63" applyNumberFormat="1" applyFont="1" applyFill="1" applyBorder="1">
      <alignment/>
      <protection/>
    </xf>
    <xf numFmtId="3" fontId="39" fillId="28" borderId="151" xfId="63" applyNumberFormat="1" applyFont="1" applyFill="1" applyBorder="1">
      <alignment/>
      <protection/>
    </xf>
    <xf numFmtId="3" fontId="39" fillId="0" borderId="106" xfId="63" applyNumberFormat="1" applyFont="1" applyFill="1" applyBorder="1">
      <alignment/>
      <protection/>
    </xf>
    <xf numFmtId="3" fontId="39" fillId="0" borderId="120" xfId="63" applyNumberFormat="1" applyFont="1" applyFill="1" applyBorder="1">
      <alignment/>
      <protection/>
    </xf>
    <xf numFmtId="3" fontId="39" fillId="0" borderId="42" xfId="63" applyNumberFormat="1" applyFont="1" applyFill="1" applyBorder="1">
      <alignment/>
      <protection/>
    </xf>
    <xf numFmtId="0" fontId="39" fillId="28" borderId="141" xfId="63" applyFont="1" applyFill="1" applyBorder="1" applyAlignment="1">
      <alignment horizontal="center"/>
      <protection/>
    </xf>
    <xf numFmtId="3" fontId="39" fillId="0" borderId="42" xfId="63" applyNumberFormat="1" applyFont="1" applyBorder="1" applyAlignment="1">
      <alignment horizontal="right"/>
      <protection/>
    </xf>
    <xf numFmtId="0" fontId="39" fillId="0" borderId="149" xfId="63" applyFont="1" applyBorder="1" applyAlignment="1">
      <alignment horizontal="center"/>
      <protection/>
    </xf>
    <xf numFmtId="0" fontId="39" fillId="0" borderId="152" xfId="63" applyFont="1" applyBorder="1" applyAlignment="1">
      <alignment horizontal="center"/>
      <protection/>
    </xf>
    <xf numFmtId="0" fontId="39" fillId="0" borderId="153" xfId="63" applyFont="1" applyBorder="1" applyAlignment="1">
      <alignment horizontal="center"/>
      <protection/>
    </xf>
    <xf numFmtId="0" fontId="39" fillId="28" borderId="88" xfId="63" applyFont="1" applyFill="1" applyBorder="1" applyAlignment="1">
      <alignment horizontal="center"/>
      <protection/>
    </xf>
    <xf numFmtId="9" fontId="39" fillId="28" borderId="84" xfId="63" applyNumberFormat="1" applyFont="1" applyFill="1" applyBorder="1">
      <alignment/>
      <protection/>
    </xf>
    <xf numFmtId="0" fontId="39" fillId="28" borderId="83" xfId="63" applyFont="1" applyFill="1" applyBorder="1" applyAlignment="1">
      <alignment horizontal="center"/>
      <protection/>
    </xf>
    <xf numFmtId="3" fontId="39" fillId="0" borderId="149" xfId="63" applyNumberFormat="1" applyFont="1" applyFill="1" applyBorder="1">
      <alignment/>
      <protection/>
    </xf>
    <xf numFmtId="203" fontId="39" fillId="0" borderId="154" xfId="63" applyNumberFormat="1" applyFont="1" applyFill="1" applyBorder="1">
      <alignment/>
      <protection/>
    </xf>
    <xf numFmtId="3" fontId="39" fillId="25" borderId="154" xfId="63" applyNumberFormat="1" applyFont="1" applyFill="1" applyBorder="1">
      <alignment/>
      <protection/>
    </xf>
    <xf numFmtId="3" fontId="39" fillId="0" borderId="155" xfId="63" applyNumberFormat="1" applyFont="1" applyBorder="1">
      <alignment/>
      <protection/>
    </xf>
    <xf numFmtId="10" fontId="39" fillId="28" borderId="142" xfId="63" applyNumberFormat="1" applyFont="1" applyFill="1" applyBorder="1" applyAlignment="1">
      <alignment horizontal="center"/>
      <protection/>
    </xf>
    <xf numFmtId="3" fontId="39" fillId="25" borderId="156" xfId="63" applyNumberFormat="1" applyFont="1" applyFill="1" applyBorder="1">
      <alignment/>
      <protection/>
    </xf>
    <xf numFmtId="3" fontId="39" fillId="0" borderId="157" xfId="63" applyNumberFormat="1" applyFont="1" applyBorder="1">
      <alignment/>
      <protection/>
    </xf>
    <xf numFmtId="3" fontId="39" fillId="28" borderId="149" xfId="63" applyNumberFormat="1" applyFont="1" applyFill="1" applyBorder="1">
      <alignment/>
      <protection/>
    </xf>
    <xf numFmtId="3" fontId="41" fillId="28" borderId="23" xfId="63" applyNumberFormat="1" applyFont="1" applyFill="1" applyBorder="1">
      <alignment/>
      <protection/>
    </xf>
    <xf numFmtId="3" fontId="39" fillId="28" borderId="10" xfId="63" applyNumberFormat="1" applyFont="1" applyFill="1" applyBorder="1">
      <alignment/>
      <protection/>
    </xf>
    <xf numFmtId="3" fontId="39" fillId="28" borderId="56" xfId="63" applyNumberFormat="1" applyFont="1" applyFill="1" applyBorder="1">
      <alignment/>
      <protection/>
    </xf>
    <xf numFmtId="3" fontId="39" fillId="28" borderId="42" xfId="63" applyNumberFormat="1" applyFont="1" applyFill="1" applyBorder="1">
      <alignment/>
      <protection/>
    </xf>
    <xf numFmtId="0" fontId="39" fillId="28" borderId="106" xfId="63" applyFont="1" applyFill="1" applyBorder="1" applyAlignment="1">
      <alignment horizontal="center"/>
      <protection/>
    </xf>
    <xf numFmtId="3" fontId="39" fillId="28" borderId="97" xfId="63" applyNumberFormat="1" applyFont="1" applyFill="1" applyBorder="1">
      <alignment/>
      <protection/>
    </xf>
    <xf numFmtId="10" fontId="39" fillId="28" borderId="158" xfId="63" applyNumberFormat="1" applyFont="1" applyFill="1" applyBorder="1" applyAlignment="1">
      <alignment horizontal="center"/>
      <protection/>
    </xf>
    <xf numFmtId="0" fontId="39" fillId="0" borderId="0" xfId="63" applyFont="1" applyBorder="1">
      <alignment/>
      <protection/>
    </xf>
    <xf numFmtId="14" fontId="28" fillId="26" borderId="75" xfId="65" applyNumberFormat="1" applyFont="1" applyFill="1" applyBorder="1" applyAlignment="1">
      <alignment horizontal="center" vertical="center"/>
      <protection/>
    </xf>
    <xf numFmtId="0" fontId="33" fillId="24" borderId="78" xfId="65" applyFont="1" applyFill="1" applyBorder="1" applyAlignment="1">
      <alignment horizontal="center"/>
      <protection/>
    </xf>
    <xf numFmtId="211" fontId="43" fillId="0" borderId="105" xfId="63" applyNumberFormat="1" applyFont="1" applyBorder="1">
      <alignment/>
      <protection/>
    </xf>
    <xf numFmtId="211" fontId="43" fillId="0" borderId="159" xfId="63" applyNumberFormat="1" applyFont="1" applyBorder="1">
      <alignment/>
      <protection/>
    </xf>
    <xf numFmtId="211" fontId="43" fillId="0" borderId="91" xfId="63" applyNumberFormat="1" applyFont="1" applyBorder="1">
      <alignment/>
      <protection/>
    </xf>
    <xf numFmtId="211" fontId="43" fillId="0" borderId="160" xfId="63" applyNumberFormat="1" applyFont="1" applyBorder="1">
      <alignment/>
      <protection/>
    </xf>
    <xf numFmtId="211" fontId="43" fillId="0" borderId="86" xfId="63" applyNumberFormat="1" applyFont="1" applyBorder="1">
      <alignment/>
      <protection/>
    </xf>
    <xf numFmtId="211" fontId="39" fillId="0" borderId="100" xfId="63" applyNumberFormat="1" applyFont="1" applyBorder="1">
      <alignment/>
      <protection/>
    </xf>
    <xf numFmtId="211" fontId="43" fillId="0" borderId="161" xfId="63" applyNumberFormat="1" applyFont="1" applyBorder="1">
      <alignment/>
      <protection/>
    </xf>
    <xf numFmtId="211" fontId="43" fillId="0" borderId="84" xfId="63" applyNumberFormat="1" applyFont="1" applyBorder="1">
      <alignment/>
      <protection/>
    </xf>
    <xf numFmtId="211" fontId="43" fillId="0" borderId="162" xfId="63" applyNumberFormat="1" applyFont="1" applyBorder="1">
      <alignment/>
      <protection/>
    </xf>
    <xf numFmtId="211" fontId="39" fillId="0" borderId="62" xfId="63" applyNumberFormat="1" applyFont="1" applyBorder="1">
      <alignment/>
      <protection/>
    </xf>
    <xf numFmtId="211" fontId="43" fillId="0" borderId="163" xfId="63" applyNumberFormat="1" applyFont="1" applyBorder="1">
      <alignment/>
      <protection/>
    </xf>
    <xf numFmtId="211" fontId="43" fillId="0" borderId="164" xfId="63" applyNumberFormat="1" applyFont="1" applyBorder="1">
      <alignment/>
      <protection/>
    </xf>
    <xf numFmtId="211" fontId="43" fillId="0" borderId="165" xfId="63" applyNumberFormat="1" applyFont="1" applyBorder="1">
      <alignment/>
      <protection/>
    </xf>
    <xf numFmtId="211" fontId="43" fillId="0" borderId="166" xfId="63" applyNumberFormat="1" applyFont="1" applyBorder="1">
      <alignment/>
      <protection/>
    </xf>
    <xf numFmtId="211" fontId="43" fillId="0" borderId="118" xfId="63" applyNumberFormat="1" applyFont="1" applyBorder="1">
      <alignment/>
      <protection/>
    </xf>
    <xf numFmtId="0" fontId="4" fillId="0" borderId="0" xfId="59" applyFont="1" applyAlignment="1">
      <alignment horizontal="left" wrapText="1"/>
      <protection/>
    </xf>
    <xf numFmtId="49" fontId="4" fillId="22" borderId="0" xfId="59" applyNumberFormat="1" applyFont="1" applyFill="1" applyBorder="1" applyAlignment="1" applyProtection="1">
      <alignment horizontal="left"/>
      <protection locked="0"/>
    </xf>
    <xf numFmtId="49" fontId="4" fillId="22" borderId="0" xfId="59" applyNumberFormat="1" applyFont="1" applyFill="1" applyAlignment="1" applyProtection="1">
      <alignment horizontal="left"/>
      <protection locked="0"/>
    </xf>
    <xf numFmtId="49" fontId="4" fillId="26" borderId="0" xfId="59" applyNumberFormat="1" applyFont="1" applyFill="1" applyBorder="1" applyAlignment="1" applyProtection="1">
      <alignment horizontal="left"/>
      <protection locked="0"/>
    </xf>
    <xf numFmtId="0" fontId="4" fillId="0" borderId="0" xfId="67" applyFont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69" xfId="67" applyFont="1" applyBorder="1" applyAlignment="1">
      <alignment horizontal="center" vertical="center" wrapText="1"/>
      <protection/>
    </xf>
    <xf numFmtId="0" fontId="4" fillId="0" borderId="78" xfId="67" applyFont="1" applyBorder="1" applyAlignment="1">
      <alignment horizontal="center" vertical="center" wrapText="1"/>
      <protection/>
    </xf>
    <xf numFmtId="0" fontId="4" fillId="0" borderId="167" xfId="67" applyFont="1" applyBorder="1" applyAlignment="1">
      <alignment horizontal="center" vertical="center" wrapText="1"/>
      <protection/>
    </xf>
    <xf numFmtId="0" fontId="4" fillId="0" borderId="111" xfId="67" applyFont="1" applyBorder="1" applyAlignment="1">
      <alignment horizontal="center" vertical="center" wrapText="1"/>
      <protection/>
    </xf>
    <xf numFmtId="0" fontId="4" fillId="0" borderId="74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75" xfId="67" applyFont="1" applyBorder="1" applyAlignment="1">
      <alignment horizontal="center" vertical="center" wrapText="1"/>
      <protection/>
    </xf>
    <xf numFmtId="0" fontId="4" fillId="0" borderId="60" xfId="67" applyFont="1" applyBorder="1" applyAlignment="1">
      <alignment horizontal="center" vertical="center" wrapText="1"/>
      <protection/>
    </xf>
    <xf numFmtId="0" fontId="4" fillId="0" borderId="70" xfId="67" applyFont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left" vertical="center"/>
      <protection/>
    </xf>
    <xf numFmtId="0" fontId="28" fillId="0" borderId="15" xfId="0" applyNumberFormat="1" applyFont="1" applyFill="1" applyBorder="1" applyAlignment="1" applyProtection="1">
      <alignment horizontal="left" vertical="center"/>
      <protection/>
    </xf>
    <xf numFmtId="0" fontId="40" fillId="0" borderId="64" xfId="0" applyFont="1" applyBorder="1" applyAlignment="1">
      <alignment horizontal="left" vertical="center"/>
    </xf>
    <xf numFmtId="0" fontId="40" fillId="0" borderId="168" xfId="0" applyFont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7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9" xfId="0" applyNumberFormat="1" applyFont="1" applyBorder="1" applyAlignment="1">
      <alignment horizontal="center" vertical="center"/>
    </xf>
    <xf numFmtId="0" fontId="4" fillId="0" borderId="170" xfId="0" applyNumberFormat="1" applyFont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69" xfId="0" applyFont="1" applyFill="1" applyBorder="1" applyAlignment="1">
      <alignment horizontal="center" vertical="center" wrapText="1"/>
    </xf>
    <xf numFmtId="0" fontId="4" fillId="24" borderId="17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  <xf numFmtId="0" fontId="4" fillId="0" borderId="169" xfId="59" applyNumberFormat="1" applyFont="1" applyBorder="1" applyAlignment="1">
      <alignment horizontal="center" vertical="center"/>
      <protection/>
    </xf>
    <xf numFmtId="0" fontId="4" fillId="0" borderId="170" xfId="59" applyNumberFormat="1" applyFont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143" xfId="65" applyNumberFormat="1" applyFont="1" applyBorder="1" applyAlignment="1">
      <alignment horizontal="center" vertical="center" wrapText="1"/>
      <protection/>
    </xf>
    <xf numFmtId="49" fontId="4" fillId="0" borderId="46" xfId="65" applyNumberFormat="1" applyFont="1" applyBorder="1" applyAlignment="1">
      <alignment horizontal="center" vertical="center" wrapText="1"/>
      <protection/>
    </xf>
    <xf numFmtId="0" fontId="4" fillId="0" borderId="172" xfId="69" applyFont="1" applyBorder="1" applyAlignment="1">
      <alignment horizontal="center" vertical="center"/>
      <protection/>
    </xf>
    <xf numFmtId="0" fontId="4" fillId="0" borderId="57" xfId="69" applyFont="1" applyBorder="1" applyAlignment="1">
      <alignment horizontal="center" vertical="center"/>
      <protection/>
    </xf>
    <xf numFmtId="0" fontId="4" fillId="24" borderId="17" xfId="69" applyFont="1" applyFill="1" applyBorder="1" applyAlignment="1">
      <alignment horizontal="center" vertical="center" wrapText="1"/>
      <protection/>
    </xf>
    <xf numFmtId="0" fontId="4" fillId="24" borderId="42" xfId="69" applyFont="1" applyFill="1" applyBorder="1" applyAlignment="1">
      <alignment horizontal="center" vertical="center" wrapText="1"/>
      <protection/>
    </xf>
    <xf numFmtId="0" fontId="4" fillId="24" borderId="172" xfId="69" applyFont="1" applyFill="1" applyBorder="1" applyAlignment="1">
      <alignment horizontal="center" vertical="center"/>
      <protection/>
    </xf>
    <xf numFmtId="0" fontId="4" fillId="24" borderId="61" xfId="69" applyFont="1" applyFill="1" applyBorder="1" applyAlignment="1">
      <alignment horizontal="center" vertical="center"/>
      <protection/>
    </xf>
    <xf numFmtId="49" fontId="4" fillId="24" borderId="143" xfId="65" applyNumberFormat="1" applyFont="1" applyFill="1" applyBorder="1" applyAlignment="1">
      <alignment horizontal="center" vertical="center" wrapText="1"/>
      <protection/>
    </xf>
    <xf numFmtId="49" fontId="4" fillId="24" borderId="36" xfId="65" applyNumberFormat="1" applyFont="1" applyFill="1" applyBorder="1" applyAlignment="1">
      <alignment horizontal="center" vertical="center" wrapText="1"/>
      <protection/>
    </xf>
    <xf numFmtId="0" fontId="4" fillId="24" borderId="0" xfId="65" applyFont="1" applyFill="1" applyAlignment="1">
      <alignment horizontal="center"/>
      <protection/>
    </xf>
    <xf numFmtId="0" fontId="4" fillId="24" borderId="35" xfId="69" applyFont="1" applyFill="1" applyBorder="1" applyAlignment="1">
      <alignment horizontal="center"/>
      <protection/>
    </xf>
    <xf numFmtId="0" fontId="4" fillId="24" borderId="18" xfId="69" applyFont="1" applyFill="1" applyBorder="1" applyAlignment="1">
      <alignment horizontal="center"/>
      <protection/>
    </xf>
    <xf numFmtId="0" fontId="4" fillId="0" borderId="51" xfId="65" applyFont="1" applyBorder="1" applyAlignment="1">
      <alignment horizontal="center"/>
      <protection/>
    </xf>
    <xf numFmtId="0" fontId="4" fillId="0" borderId="170" xfId="65" applyFont="1" applyBorder="1" applyAlignment="1">
      <alignment horizontal="center"/>
      <protection/>
    </xf>
    <xf numFmtId="0" fontId="4" fillId="0" borderId="14" xfId="65" applyFont="1" applyBorder="1" applyAlignment="1">
      <alignment horizontal="center"/>
      <protection/>
    </xf>
    <xf numFmtId="181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40" fillId="25" borderId="17" xfId="59" applyFont="1" applyFill="1" applyBorder="1" applyAlignment="1">
      <alignment horizontal="center" vertical="center" wrapText="1"/>
      <protection/>
    </xf>
    <xf numFmtId="0" fontId="40" fillId="25" borderId="75" xfId="59" applyFont="1" applyFill="1" applyBorder="1" applyAlignment="1">
      <alignment horizontal="center" vertical="center" wrapText="1"/>
      <protection/>
    </xf>
    <xf numFmtId="0" fontId="40" fillId="25" borderId="143" xfId="59" applyFont="1" applyFill="1" applyBorder="1" applyAlignment="1">
      <alignment horizontal="center" vertical="center" wrapText="1"/>
      <protection/>
    </xf>
    <xf numFmtId="0" fontId="40" fillId="25" borderId="46" xfId="59" applyFont="1" applyFill="1" applyBorder="1" applyAlignment="1">
      <alignment horizontal="center" vertical="center" wrapText="1"/>
      <protection/>
    </xf>
    <xf numFmtId="0" fontId="4" fillId="0" borderId="51" xfId="59" applyNumberFormat="1" applyFont="1" applyBorder="1" applyAlignment="1">
      <alignment horizontal="center" vertical="center"/>
      <protection/>
    </xf>
    <xf numFmtId="0" fontId="4" fillId="0" borderId="14" xfId="59" applyNumberFormat="1" applyFont="1" applyBorder="1" applyAlignment="1">
      <alignment horizontal="center" vertical="center"/>
      <protection/>
    </xf>
    <xf numFmtId="181" fontId="40" fillId="25" borderId="0" xfId="77" applyNumberFormat="1" applyFont="1" applyFill="1" applyBorder="1" applyAlignment="1" applyProtection="1">
      <alignment horizontal="center" vertical="center"/>
      <protection/>
    </xf>
    <xf numFmtId="0" fontId="40" fillId="25" borderId="16" xfId="59" applyFont="1" applyFill="1" applyBorder="1" applyAlignment="1">
      <alignment horizontal="center" vertical="center" wrapText="1"/>
      <protection/>
    </xf>
    <xf numFmtId="0" fontId="40" fillId="25" borderId="69" xfId="59" applyFont="1" applyFill="1" applyBorder="1" applyAlignment="1">
      <alignment horizontal="center" vertical="center" wrapText="1"/>
      <protection/>
    </xf>
    <xf numFmtId="181" fontId="4" fillId="24" borderId="0" xfId="77" applyNumberFormat="1" applyFont="1" applyFill="1" applyBorder="1" applyAlignment="1" applyProtection="1">
      <alignment horizontal="center" vertical="center"/>
      <protection/>
    </xf>
    <xf numFmtId="0" fontId="4" fillId="24" borderId="143" xfId="65" applyFont="1" applyFill="1" applyBorder="1" applyAlignment="1">
      <alignment horizontal="center" vertical="center" wrapText="1"/>
      <protection/>
    </xf>
    <xf numFmtId="0" fontId="4" fillId="24" borderId="36" xfId="65" applyFont="1" applyFill="1" applyBorder="1" applyAlignment="1">
      <alignment horizontal="center" vertical="center" wrapText="1"/>
      <protection/>
    </xf>
    <xf numFmtId="0" fontId="4" fillId="24" borderId="171" xfId="65" applyFont="1" applyFill="1" applyBorder="1" applyAlignment="1">
      <alignment horizontal="center" vertical="center" wrapText="1"/>
      <protection/>
    </xf>
    <xf numFmtId="0" fontId="4" fillId="24" borderId="30" xfId="65" applyFont="1" applyFill="1" applyBorder="1" applyAlignment="1">
      <alignment horizontal="center" vertical="center" wrapText="1"/>
      <protection/>
    </xf>
    <xf numFmtId="181" fontId="4" fillId="24" borderId="51" xfId="77" applyNumberFormat="1" applyFont="1" applyFill="1" applyBorder="1" applyAlignment="1" applyProtection="1">
      <alignment horizontal="center" vertical="center"/>
      <protection/>
    </xf>
    <xf numFmtId="181" fontId="4" fillId="24" borderId="172" xfId="77" applyNumberFormat="1" applyFont="1" applyFill="1" applyBorder="1" applyAlignment="1" applyProtection="1">
      <alignment horizontal="center" vertical="center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42" xfId="65" applyFont="1" applyBorder="1" applyAlignment="1">
      <alignment horizontal="center" vertical="center" wrapText="1"/>
      <protection/>
    </xf>
    <xf numFmtId="0" fontId="4" fillId="0" borderId="173" xfId="65" applyFont="1" applyBorder="1" applyAlignment="1">
      <alignment horizontal="center" vertical="center" wrapText="1" shrinkToFit="1"/>
      <protection/>
    </xf>
    <xf numFmtId="0" fontId="4" fillId="0" borderId="131" xfId="65" applyFont="1" applyBorder="1" applyAlignment="1">
      <alignment horizontal="center" vertical="center" wrapText="1" shrinkToFit="1"/>
      <protection/>
    </xf>
    <xf numFmtId="3" fontId="4" fillId="0" borderId="5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75" xfId="65" applyNumberFormat="1" applyFont="1" applyFill="1" applyBorder="1" applyAlignment="1">
      <alignment horizontal="center" vertical="center"/>
      <protection/>
    </xf>
    <xf numFmtId="0" fontId="4" fillId="20" borderId="56" xfId="65" applyFont="1" applyFill="1" applyBorder="1" applyAlignment="1">
      <alignment vertical="center"/>
      <protection/>
    </xf>
    <xf numFmtId="0" fontId="4" fillId="20" borderId="42" xfId="65" applyFont="1" applyFill="1" applyBorder="1" applyAlignment="1">
      <alignment vertical="center"/>
      <protection/>
    </xf>
    <xf numFmtId="0" fontId="4" fillId="20" borderId="123" xfId="65" applyFont="1" applyFill="1" applyBorder="1" applyAlignment="1">
      <alignment vertical="center"/>
      <protection/>
    </xf>
    <xf numFmtId="0" fontId="4" fillId="20" borderId="37" xfId="65" applyFont="1" applyFill="1" applyBorder="1" applyAlignment="1">
      <alignment vertical="center"/>
      <protection/>
    </xf>
    <xf numFmtId="0" fontId="44" fillId="0" borderId="0" xfId="61" applyFont="1" applyBorder="1" applyAlignment="1">
      <alignment horizontal="center"/>
      <protection/>
    </xf>
    <xf numFmtId="181" fontId="39" fillId="0" borderId="0" xfId="77" applyNumberFormat="1" applyFont="1" applyFill="1" applyBorder="1" applyAlignment="1" applyProtection="1">
      <alignment horizontal="center" vertical="center" wrapText="1"/>
      <protection/>
    </xf>
    <xf numFmtId="0" fontId="28" fillId="24" borderId="0" xfId="65" applyFont="1" applyFill="1" applyAlignment="1">
      <alignment horizontal="center"/>
      <protection/>
    </xf>
    <xf numFmtId="0" fontId="40" fillId="25" borderId="55" xfId="0" applyFont="1" applyFill="1" applyBorder="1" applyAlignment="1">
      <alignment horizontal="right" vertical="center"/>
    </xf>
    <xf numFmtId="0" fontId="40" fillId="25" borderId="174" xfId="0" applyFont="1" applyFill="1" applyBorder="1" applyAlignment="1">
      <alignment horizontal="right" vertical="center"/>
    </xf>
    <xf numFmtId="0" fontId="40" fillId="25" borderId="58" xfId="0" applyFont="1" applyFill="1" applyBorder="1" applyAlignment="1">
      <alignment horizontal="right" vertical="center"/>
    </xf>
    <xf numFmtId="49" fontId="40" fillId="24" borderId="17" xfId="0" applyNumberFormat="1" applyFont="1" applyFill="1" applyBorder="1" applyAlignment="1">
      <alignment horizontal="center" vertical="center" wrapText="1"/>
    </xf>
    <xf numFmtId="49" fontId="40" fillId="24" borderId="75" xfId="0" applyNumberFormat="1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/>
    </xf>
    <xf numFmtId="0" fontId="40" fillId="24" borderId="35" xfId="0" applyNumberFormat="1" applyFont="1" applyFill="1" applyBorder="1" applyAlignment="1">
      <alignment horizontal="center" vertical="center" wrapText="1"/>
    </xf>
    <xf numFmtId="49" fontId="40" fillId="24" borderId="171" xfId="0" applyNumberFormat="1" applyFont="1" applyFill="1" applyBorder="1" applyAlignment="1">
      <alignment horizontal="center" vertical="center" wrapText="1"/>
    </xf>
    <xf numFmtId="49" fontId="40" fillId="24" borderId="30" xfId="0" applyNumberFormat="1" applyFont="1" applyFill="1" applyBorder="1" applyAlignment="1">
      <alignment horizontal="center" vertical="center" wrapText="1"/>
    </xf>
    <xf numFmtId="49" fontId="40" fillId="24" borderId="175" xfId="0" applyNumberFormat="1" applyFont="1" applyFill="1" applyBorder="1" applyAlignment="1">
      <alignment horizontal="center" vertical="center" wrapText="1"/>
    </xf>
    <xf numFmtId="49" fontId="40" fillId="24" borderId="31" xfId="0" applyNumberFormat="1" applyFont="1" applyFill="1" applyBorder="1" applyAlignment="1">
      <alignment horizontal="center" vertical="center" wrapText="1"/>
    </xf>
    <xf numFmtId="49" fontId="40" fillId="24" borderId="143" xfId="0" applyNumberFormat="1" applyFont="1" applyFill="1" applyBorder="1" applyAlignment="1">
      <alignment horizontal="center" vertical="center" wrapText="1"/>
    </xf>
    <xf numFmtId="49" fontId="40" fillId="24" borderId="3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68" applyFont="1">
      <alignment/>
      <protection/>
    </xf>
    <xf numFmtId="211" fontId="39" fillId="0" borderId="0" xfId="68" applyNumberFormat="1" applyFont="1">
      <alignment/>
      <protection/>
    </xf>
    <xf numFmtId="0" fontId="39" fillId="0" borderId="0" xfId="0" applyFont="1" applyFill="1" applyAlignment="1">
      <alignment vertical="center"/>
    </xf>
    <xf numFmtId="2" fontId="39" fillId="0" borderId="0" xfId="0" applyNumberFormat="1" applyFont="1" applyFill="1" applyAlignment="1">
      <alignment horizontal="left" vertical="center"/>
    </xf>
    <xf numFmtId="2" fontId="39" fillId="0" borderId="0" xfId="0" applyNumberFormat="1" applyFont="1" applyFill="1" applyAlignment="1">
      <alignment vertical="center"/>
    </xf>
    <xf numFmtId="204" fontId="39" fillId="0" borderId="0" xfId="68" applyNumberFormat="1" applyFont="1" applyAlignment="1">
      <alignment horizontal="right"/>
      <protection/>
    </xf>
    <xf numFmtId="0" fontId="39" fillId="0" borderId="176" xfId="68" applyFont="1" applyFill="1" applyBorder="1" applyAlignment="1">
      <alignment horizontal="center" vertical="center" wrapText="1"/>
      <protection/>
    </xf>
    <xf numFmtId="0" fontId="39" fillId="0" borderId="76" xfId="68" applyFont="1" applyFill="1" applyBorder="1" applyAlignment="1">
      <alignment horizontal="center" vertical="center" wrapText="1"/>
      <protection/>
    </xf>
    <xf numFmtId="0" fontId="39" fillId="0" borderId="167" xfId="68" applyFont="1" applyFill="1" applyBorder="1" applyAlignment="1">
      <alignment horizontal="center" vertical="center" wrapText="1"/>
      <protection/>
    </xf>
    <xf numFmtId="0" fontId="39" fillId="0" borderId="17" xfId="68" applyFont="1" applyFill="1" applyBorder="1" applyAlignment="1">
      <alignment horizontal="center" vertical="center" wrapText="1"/>
      <protection/>
    </xf>
    <xf numFmtId="0" fontId="39" fillId="0" borderId="177" xfId="68" applyFont="1" applyFill="1" applyBorder="1" applyAlignment="1">
      <alignment horizontal="center" vertical="center" wrapText="1"/>
      <protection/>
    </xf>
    <xf numFmtId="0" fontId="39" fillId="0" borderId="82" xfId="68" applyFont="1" applyFill="1" applyBorder="1" applyAlignment="1">
      <alignment horizontal="center" vertical="center" wrapText="1"/>
      <protection/>
    </xf>
    <xf numFmtId="0" fontId="39" fillId="0" borderId="72" xfId="68" applyFont="1" applyFill="1" applyBorder="1" applyAlignment="1">
      <alignment horizontal="center" vertical="center" wrapText="1"/>
      <protection/>
    </xf>
    <xf numFmtId="0" fontId="39" fillId="0" borderId="42" xfId="68" applyFont="1" applyFill="1" applyBorder="1" applyAlignment="1">
      <alignment horizontal="center" vertical="center" wrapText="1"/>
      <protection/>
    </xf>
    <xf numFmtId="0" fontId="39" fillId="0" borderId="178" xfId="68" applyFont="1" applyFill="1" applyBorder="1" applyAlignment="1">
      <alignment horizontal="center" vertical="center" wrapText="1"/>
      <protection/>
    </xf>
    <xf numFmtId="0" fontId="39" fillId="0" borderId="22" xfId="68" applyFont="1" applyFill="1" applyBorder="1" applyAlignment="1">
      <alignment horizontal="center" vertical="center" wrapText="1"/>
      <protection/>
    </xf>
    <xf numFmtId="0" fontId="39" fillId="0" borderId="73" xfId="68" applyFont="1" applyFill="1" applyBorder="1" applyAlignment="1">
      <alignment horizontal="center" vertical="center" wrapText="1"/>
      <protection/>
    </xf>
    <xf numFmtId="0" fontId="39" fillId="0" borderId="23" xfId="68" applyFont="1" applyFill="1" applyBorder="1" applyAlignment="1">
      <alignment horizontal="center" vertical="center" wrapText="1"/>
      <protection/>
    </xf>
    <xf numFmtId="0" fontId="39" fillId="0" borderId="64" xfId="68" applyFont="1" applyFill="1" applyBorder="1" applyAlignment="1">
      <alignment horizontal="center"/>
      <protection/>
    </xf>
    <xf numFmtId="0" fontId="39" fillId="0" borderId="64" xfId="68" applyFont="1" applyFill="1" applyBorder="1" applyAlignment="1">
      <alignment horizontal="center"/>
      <protection/>
    </xf>
    <xf numFmtId="0" fontId="39" fillId="0" borderId="168" xfId="68" applyFont="1" applyFill="1" applyBorder="1" applyAlignment="1">
      <alignment horizontal="center"/>
      <protection/>
    </xf>
    <xf numFmtId="0" fontId="39" fillId="0" borderId="168" xfId="68" applyFont="1" applyFill="1" applyBorder="1" applyAlignment="1">
      <alignment horizontal="center"/>
      <protection/>
    </xf>
    <xf numFmtId="0" fontId="39" fillId="0" borderId="116" xfId="68" applyFont="1" applyFill="1" applyBorder="1" applyAlignment="1">
      <alignment horizontal="center"/>
      <protection/>
    </xf>
    <xf numFmtId="0" fontId="41" fillId="0" borderId="179" xfId="68" applyFont="1" applyFill="1" applyBorder="1" applyAlignment="1">
      <alignment horizontal="center" vertical="center" wrapText="1"/>
      <protection/>
    </xf>
    <xf numFmtId="0" fontId="39" fillId="0" borderId="87" xfId="68" applyFont="1" applyFill="1" applyBorder="1" applyAlignment="1">
      <alignment/>
      <protection/>
    </xf>
    <xf numFmtId="0" fontId="39" fillId="0" borderId="180" xfId="68" applyFont="1" applyFill="1" applyBorder="1" applyAlignment="1">
      <alignment/>
      <protection/>
    </xf>
    <xf numFmtId="0" fontId="39" fillId="0" borderId="180" xfId="68" applyFont="1" applyFill="1" applyBorder="1" applyAlignment="1">
      <alignment horizontal="center"/>
      <protection/>
    </xf>
    <xf numFmtId="206" fontId="39" fillId="0" borderId="181" xfId="68" applyNumberFormat="1" applyFont="1" applyFill="1" applyBorder="1" applyAlignment="1">
      <alignment horizontal="right"/>
      <protection/>
    </xf>
    <xf numFmtId="204" fontId="39" fillId="0" borderId="0" xfId="68" applyNumberFormat="1" applyFont="1" applyBorder="1">
      <alignment/>
      <protection/>
    </xf>
    <xf numFmtId="0" fontId="39" fillId="0" borderId="82" xfId="68" applyFont="1" applyFill="1" applyBorder="1" applyAlignment="1">
      <alignment/>
      <protection/>
    </xf>
    <xf numFmtId="0" fontId="39" fillId="0" borderId="0" xfId="68" applyFont="1" applyFill="1" applyBorder="1" applyAlignment="1">
      <alignment/>
      <protection/>
    </xf>
    <xf numFmtId="0" fontId="39" fillId="0" borderId="42" xfId="68" applyFont="1" applyFill="1" applyBorder="1" applyAlignment="1">
      <alignment horizontal="center"/>
      <protection/>
    </xf>
    <xf numFmtId="206" fontId="39" fillId="0" borderId="131" xfId="68" applyNumberFormat="1" applyFont="1" applyFill="1" applyBorder="1" applyAlignment="1">
      <alignment horizontal="right"/>
      <protection/>
    </xf>
    <xf numFmtId="0" fontId="39" fillId="0" borderId="72" xfId="68" applyFont="1" applyFill="1" applyBorder="1" applyAlignment="1">
      <alignment/>
      <protection/>
    </xf>
    <xf numFmtId="0" fontId="39" fillId="0" borderId="72" xfId="68" applyFont="1" applyFill="1" applyBorder="1" applyAlignment="1">
      <alignment horizontal="center"/>
      <protection/>
    </xf>
    <xf numFmtId="211" fontId="39" fillId="0" borderId="0" xfId="68" applyNumberFormat="1" applyFont="1" applyBorder="1">
      <alignment/>
      <protection/>
    </xf>
    <xf numFmtId="0" fontId="39" fillId="0" borderId="103" xfId="68" applyFont="1" applyFill="1" applyBorder="1" applyAlignment="1">
      <alignment horizontal="left" vertical="center" wrapText="1"/>
      <protection/>
    </xf>
    <xf numFmtId="0" fontId="39" fillId="0" borderId="61" xfId="68" applyFont="1" applyFill="1" applyBorder="1" applyAlignment="1">
      <alignment horizontal="left" vertical="center" wrapText="1"/>
      <protection/>
    </xf>
    <xf numFmtId="0" fontId="39" fillId="0" borderId="61" xfId="68" applyFont="1" applyFill="1" applyBorder="1" applyAlignment="1">
      <alignment horizontal="center"/>
      <protection/>
    </xf>
    <xf numFmtId="206" fontId="39" fillId="25" borderId="182" xfId="68" applyNumberFormat="1" applyFont="1" applyFill="1" applyBorder="1" applyAlignment="1">
      <alignment horizontal="right"/>
      <protection/>
    </xf>
    <xf numFmtId="0" fontId="39" fillId="0" borderId="102" xfId="68" applyFont="1" applyFill="1" applyBorder="1" applyAlignment="1">
      <alignment horizontal="left" vertical="center" wrapText="1"/>
      <protection/>
    </xf>
    <xf numFmtId="0" fontId="39" fillId="0" borderId="57" xfId="68" applyFont="1" applyFill="1" applyBorder="1" applyAlignment="1">
      <alignment horizontal="left" vertical="center" wrapText="1"/>
      <protection/>
    </xf>
    <xf numFmtId="0" fontId="39" fillId="0" borderId="74" xfId="68" applyFont="1" applyFill="1" applyBorder="1" applyAlignment="1">
      <alignment horizontal="center"/>
      <protection/>
    </xf>
    <xf numFmtId="206" fontId="39" fillId="0" borderId="183" xfId="68" applyNumberFormat="1" applyFont="1" applyFill="1" applyBorder="1" applyAlignment="1">
      <alignment horizontal="right"/>
      <protection/>
    </xf>
    <xf numFmtId="0" fontId="39" fillId="0" borderId="82" xfId="69" applyFont="1" applyFill="1" applyBorder="1" applyAlignment="1">
      <alignment horizontal="left"/>
      <protection/>
    </xf>
    <xf numFmtId="0" fontId="39" fillId="0" borderId="43" xfId="68" applyFont="1" applyFill="1" applyBorder="1" applyAlignment="1">
      <alignment horizontal="center"/>
      <protection/>
    </xf>
    <xf numFmtId="0" fontId="39" fillId="0" borderId="184" xfId="68" applyFont="1" applyFill="1" applyBorder="1" applyAlignment="1">
      <alignment horizontal="center" vertical="center" wrapText="1"/>
      <protection/>
    </xf>
    <xf numFmtId="0" fontId="39" fillId="0" borderId="185" xfId="69" applyFont="1" applyFill="1" applyBorder="1">
      <alignment/>
      <protection/>
    </xf>
    <xf numFmtId="0" fontId="39" fillId="0" borderId="93" xfId="68" applyFont="1" applyFill="1" applyBorder="1" applyAlignment="1">
      <alignment/>
      <protection/>
    </xf>
    <xf numFmtId="0" fontId="39" fillId="0" borderId="93" xfId="68" applyFont="1" applyFill="1" applyBorder="1" applyAlignment="1">
      <alignment horizontal="center"/>
      <protection/>
    </xf>
    <xf numFmtId="206" fontId="39" fillId="0" borderId="186" xfId="68" applyNumberFormat="1" applyFont="1" applyFill="1" applyBorder="1" applyAlignment="1">
      <alignment horizontal="right"/>
      <protection/>
    </xf>
    <xf numFmtId="0" fontId="39" fillId="0" borderId="187" xfId="68" applyFont="1" applyFill="1" applyBorder="1" applyAlignment="1">
      <alignment/>
      <protection/>
    </xf>
    <xf numFmtId="0" fontId="39" fillId="0" borderId="74" xfId="68" applyFont="1" applyFill="1" applyBorder="1" applyAlignment="1">
      <alignment/>
      <protection/>
    </xf>
    <xf numFmtId="0" fontId="41" fillId="0" borderId="102" xfId="68" applyFont="1" applyFill="1" applyBorder="1" applyAlignment="1">
      <alignment/>
      <protection/>
    </xf>
    <xf numFmtId="0" fontId="39" fillId="0" borderId="188" xfId="68" applyFont="1" applyFill="1" applyBorder="1" applyAlignment="1">
      <alignment/>
      <protection/>
    </xf>
    <xf numFmtId="0" fontId="39" fillId="0" borderId="57" xfId="68" applyFont="1" applyFill="1" applyBorder="1" applyAlignment="1">
      <alignment horizontal="center"/>
      <protection/>
    </xf>
    <xf numFmtId="206" fontId="39" fillId="0" borderId="189" xfId="68" applyNumberFormat="1" applyFont="1" applyFill="1" applyBorder="1" applyAlignment="1">
      <alignment horizontal="right"/>
      <protection/>
    </xf>
    <xf numFmtId="0" fontId="39" fillId="0" borderId="122" xfId="68" applyFont="1" applyFill="1" applyBorder="1" applyAlignment="1">
      <alignment horizontal="center" vertical="center" wrapText="1"/>
      <protection/>
    </xf>
    <xf numFmtId="0" fontId="39" fillId="0" borderId="75" xfId="68" applyFont="1" applyFill="1" applyBorder="1" applyAlignment="1">
      <alignment/>
      <protection/>
    </xf>
    <xf numFmtId="0" fontId="39" fillId="0" borderId="41" xfId="68" applyFont="1" applyFill="1" applyBorder="1" applyAlignment="1">
      <alignment horizontal="center" vertical="center" wrapText="1"/>
      <protection/>
    </xf>
    <xf numFmtId="0" fontId="39" fillId="0" borderId="69" xfId="68" applyFont="1" applyFill="1" applyBorder="1" applyAlignment="1">
      <alignment horizontal="center" vertical="center" wrapText="1"/>
      <protection/>
    </xf>
    <xf numFmtId="0" fontId="41" fillId="0" borderId="0" xfId="68" applyFont="1">
      <alignment/>
      <protection/>
    </xf>
    <xf numFmtId="49" fontId="39" fillId="0" borderId="122" xfId="68" applyNumberFormat="1" applyFont="1" applyFill="1" applyBorder="1" applyAlignment="1">
      <alignment horizontal="center" vertical="center" wrapText="1"/>
      <protection/>
    </xf>
    <xf numFmtId="0" fontId="39" fillId="0" borderId="56" xfId="68" applyFont="1" applyFill="1" applyBorder="1" applyAlignment="1">
      <alignment vertical="center"/>
      <protection/>
    </xf>
    <xf numFmtId="206" fontId="39" fillId="25" borderId="189" xfId="68" applyNumberFormat="1" applyFont="1" applyFill="1" applyBorder="1" applyAlignment="1">
      <alignment horizontal="right"/>
      <protection/>
    </xf>
    <xf numFmtId="0" fontId="39" fillId="0" borderId="42" xfId="68" applyFont="1" applyFill="1" applyBorder="1" applyAlignment="1">
      <alignment vertical="center"/>
      <protection/>
    </xf>
    <xf numFmtId="0" fontId="39" fillId="0" borderId="75" xfId="68" applyFont="1" applyFill="1" applyBorder="1" applyAlignment="1">
      <alignment vertical="center"/>
      <protection/>
    </xf>
    <xf numFmtId="0" fontId="39" fillId="0" borderId="0" xfId="68" applyFont="1" applyBorder="1">
      <alignment/>
      <protection/>
    </xf>
    <xf numFmtId="0" fontId="39" fillId="0" borderId="56" xfId="68" applyFont="1" applyFill="1" applyBorder="1" applyAlignment="1">
      <alignment horizontal="center"/>
      <protection/>
    </xf>
    <xf numFmtId="204" fontId="39" fillId="0" borderId="0" xfId="68" applyNumberFormat="1" applyFont="1">
      <alignment/>
      <protection/>
    </xf>
    <xf numFmtId="0" fontId="39" fillId="0" borderId="75" xfId="68" applyFont="1" applyFill="1" applyBorder="1" applyAlignment="1">
      <alignment horizontal="center"/>
      <protection/>
    </xf>
    <xf numFmtId="0" fontId="39" fillId="0" borderId="122" xfId="68" applyFont="1" applyFill="1" applyBorder="1" applyAlignment="1">
      <alignment horizontal="center" vertical="center" wrapText="1"/>
      <protection/>
    </xf>
    <xf numFmtId="0" fontId="39" fillId="0" borderId="41" xfId="68" applyFont="1" applyFill="1" applyBorder="1" applyAlignment="1">
      <alignment horizontal="center" vertical="center" wrapText="1"/>
      <protection/>
    </xf>
    <xf numFmtId="0" fontId="39" fillId="0" borderId="190" xfId="68" applyFont="1" applyFill="1" applyBorder="1" applyAlignment="1">
      <alignment horizontal="center" vertical="center" wrapText="1"/>
      <protection/>
    </xf>
    <xf numFmtId="0" fontId="39" fillId="0" borderId="191" xfId="68" applyFont="1" applyFill="1" applyBorder="1" applyAlignment="1">
      <alignment/>
      <protection/>
    </xf>
    <xf numFmtId="0" fontId="39" fillId="0" borderId="120" xfId="68" applyFont="1" applyFill="1" applyBorder="1" applyAlignment="1">
      <alignment horizontal="center"/>
      <protection/>
    </xf>
    <xf numFmtId="206" fontId="39" fillId="25" borderId="183" xfId="68" applyNumberFormat="1" applyFont="1" applyFill="1" applyBorder="1" applyAlignment="1">
      <alignment horizontal="right"/>
      <protection/>
    </xf>
    <xf numFmtId="0" fontId="39" fillId="0" borderId="22" xfId="68" applyFont="1" applyFill="1" applyBorder="1" applyAlignment="1">
      <alignment horizontal="left"/>
      <protection/>
    </xf>
    <xf numFmtId="0" fontId="39" fillId="0" borderId="73" xfId="68" applyFont="1" applyFill="1" applyBorder="1" applyAlignment="1">
      <alignment horizontal="left"/>
      <protection/>
    </xf>
    <xf numFmtId="0" fontId="39" fillId="0" borderId="23" xfId="68" applyFont="1" applyFill="1" applyBorder="1" applyAlignment="1">
      <alignment horizontal="center"/>
      <protection/>
    </xf>
    <xf numFmtId="0" fontId="39" fillId="0" borderId="0" xfId="68" applyFont="1" applyBorder="1" applyAlignment="1">
      <alignment/>
      <protection/>
    </xf>
    <xf numFmtId="4" fontId="39" fillId="0" borderId="0" xfId="68" applyNumberFormat="1" applyFont="1" applyBorder="1" applyAlignment="1">
      <alignment/>
      <protection/>
    </xf>
    <xf numFmtId="0" fontId="39" fillId="0" borderId="0" xfId="68" applyFont="1" applyAlignment="1">
      <alignment horizontal="left"/>
      <protection/>
    </xf>
    <xf numFmtId="0" fontId="39" fillId="0" borderId="192" xfId="68" applyFont="1" applyFill="1" applyBorder="1" applyAlignment="1">
      <alignment horizontal="center"/>
      <protection/>
    </xf>
    <xf numFmtId="206" fontId="39" fillId="0" borderId="193" xfId="68" applyNumberFormat="1" applyFont="1" applyFill="1" applyBorder="1" applyAlignment="1">
      <alignment horizontal="right" vertical="center"/>
      <protection/>
    </xf>
    <xf numFmtId="0" fontId="39" fillId="0" borderId="133" xfId="68" applyFont="1" applyFill="1" applyBorder="1" applyAlignment="1">
      <alignment horizontal="center"/>
      <protection/>
    </xf>
    <xf numFmtId="206" fontId="39" fillId="0" borderId="106" xfId="68" applyNumberFormat="1" applyFont="1" applyFill="1" applyBorder="1" applyAlignment="1">
      <alignment horizontal="right"/>
      <protection/>
    </xf>
    <xf numFmtId="206" fontId="39" fillId="0" borderId="42" xfId="68" applyNumberFormat="1" applyFont="1" applyFill="1" applyBorder="1" applyAlignment="1">
      <alignment horizontal="right"/>
      <protection/>
    </xf>
    <xf numFmtId="206" fontId="39" fillId="0" borderId="42" xfId="68" applyNumberFormat="1" applyFont="1" applyFill="1" applyBorder="1" applyAlignment="1">
      <alignment/>
      <protection/>
    </xf>
    <xf numFmtId="206" fontId="39" fillId="25" borderId="56" xfId="68" applyNumberFormat="1" applyFont="1" applyFill="1" applyBorder="1" applyAlignment="1">
      <alignment horizontal="right"/>
      <protection/>
    </xf>
    <xf numFmtId="206" fontId="39" fillId="0" borderId="75" xfId="68" applyNumberFormat="1" applyFont="1" applyFill="1" applyBorder="1" applyAlignment="1">
      <alignment horizontal="right"/>
      <protection/>
    </xf>
    <xf numFmtId="206" fontId="39" fillId="0" borderId="154" xfId="68" applyNumberFormat="1" applyFont="1" applyFill="1" applyBorder="1" applyAlignment="1">
      <alignment horizontal="right"/>
      <protection/>
    </xf>
    <xf numFmtId="206" fontId="39" fillId="0" borderId="10" xfId="68" applyNumberFormat="1" applyFont="1" applyFill="1" applyBorder="1" applyAlignment="1">
      <alignment horizontal="right"/>
      <protection/>
    </xf>
    <xf numFmtId="206" fontId="39" fillId="0" borderId="75" xfId="68" applyNumberFormat="1" applyFont="1" applyFill="1" applyBorder="1">
      <alignment/>
      <protection/>
    </xf>
    <xf numFmtId="206" fontId="39" fillId="25" borderId="10" xfId="68" applyNumberFormat="1" applyFont="1" applyFill="1" applyBorder="1">
      <alignment/>
      <protection/>
    </xf>
    <xf numFmtId="206" fontId="39" fillId="25" borderId="10" xfId="68" applyNumberFormat="1" applyFont="1" applyFill="1" applyBorder="1" applyAlignment="1">
      <alignment horizontal="right"/>
      <protection/>
    </xf>
    <xf numFmtId="206" fontId="39" fillId="25" borderId="10" xfId="68" applyNumberFormat="1" applyFont="1" applyFill="1" applyBorder="1" applyAlignment="1">
      <alignment/>
      <protection/>
    </xf>
    <xf numFmtId="206" fontId="39" fillId="25" borderId="56" xfId="68" applyNumberFormat="1" applyFont="1" applyFill="1" applyBorder="1">
      <alignment/>
      <protection/>
    </xf>
    <xf numFmtId="206" fontId="39" fillId="25" borderId="120" xfId="68" applyNumberFormat="1" applyFont="1" applyFill="1" applyBorder="1">
      <alignment/>
      <protection/>
    </xf>
    <xf numFmtId="206" fontId="39" fillId="25" borderId="75" xfId="68" applyNumberFormat="1" applyFont="1" applyFill="1" applyBorder="1" applyAlignment="1">
      <alignment horizontal="right"/>
      <protection/>
    </xf>
    <xf numFmtId="206" fontId="39" fillId="0" borderId="23" xfId="68" applyNumberFormat="1" applyFont="1" applyFill="1" applyBorder="1" applyAlignment="1">
      <alignment horizontal="right" vertical="center"/>
      <protection/>
    </xf>
    <xf numFmtId="0" fontId="39" fillId="0" borderId="78" xfId="68" applyFont="1" applyFill="1" applyBorder="1" applyAlignment="1">
      <alignment horizontal="center" vertical="center"/>
      <protection/>
    </xf>
    <xf numFmtId="0" fontId="39" fillId="0" borderId="167" xfId="68" applyFont="1" applyFill="1" applyBorder="1" applyAlignment="1">
      <alignment horizontal="center" vertical="center"/>
      <protection/>
    </xf>
    <xf numFmtId="0" fontId="39" fillId="0" borderId="43" xfId="68" applyFont="1" applyFill="1" applyBorder="1" applyAlignment="1">
      <alignment horizontal="center" vertical="center"/>
      <protection/>
    </xf>
    <xf numFmtId="0" fontId="39" fillId="0" borderId="72" xfId="68" applyFont="1" applyFill="1" applyBorder="1" applyAlignment="1">
      <alignment horizontal="center" vertical="center"/>
      <protection/>
    </xf>
    <xf numFmtId="0" fontId="39" fillId="0" borderId="194" xfId="68" applyFont="1" applyFill="1" applyBorder="1" applyAlignment="1">
      <alignment horizontal="center" vertical="center"/>
      <protection/>
    </xf>
    <xf numFmtId="0" fontId="39" fillId="0" borderId="73" xfId="68" applyFont="1" applyFill="1" applyBorder="1" applyAlignment="1">
      <alignment horizontal="center" vertical="center"/>
      <protection/>
    </xf>
    <xf numFmtId="4" fontId="39" fillId="0" borderId="37" xfId="68" applyNumberFormat="1" applyFont="1" applyFill="1" applyBorder="1" applyAlignment="1">
      <alignment horizontal="center" vertical="center"/>
      <protection/>
    </xf>
    <xf numFmtId="4" fontId="39" fillId="0" borderId="25" xfId="68" applyNumberFormat="1" applyFont="1" applyFill="1" applyBorder="1" applyAlignment="1">
      <alignment horizontal="center" vertical="center"/>
      <protection/>
    </xf>
    <xf numFmtId="4" fontId="39" fillId="0" borderId="60" xfId="68" applyNumberFormat="1" applyFont="1" applyFill="1" applyBorder="1" applyAlignment="1">
      <alignment horizontal="center" vertical="center" wrapText="1"/>
      <protection/>
    </xf>
    <xf numFmtId="4" fontId="39" fillId="0" borderId="17" xfId="68" applyNumberFormat="1" applyFont="1" applyFill="1" applyBorder="1" applyAlignment="1">
      <alignment horizontal="center" vertical="center"/>
      <protection/>
    </xf>
    <xf numFmtId="4" fontId="39" fillId="0" borderId="42" xfId="68" applyNumberFormat="1" applyFont="1" applyFill="1" applyBorder="1" applyAlignment="1">
      <alignment horizontal="center" vertical="center"/>
      <protection/>
    </xf>
    <xf numFmtId="0" fontId="39" fillId="0" borderId="55" xfId="68" applyFont="1" applyFill="1" applyBorder="1" applyAlignment="1">
      <alignment horizontal="center"/>
      <protection/>
    </xf>
    <xf numFmtId="0" fontId="39" fillId="0" borderId="58" xfId="68" applyFont="1" applyFill="1" applyBorder="1" applyAlignment="1">
      <alignment horizontal="center"/>
      <protection/>
    </xf>
    <xf numFmtId="206" fontId="39" fillId="25" borderId="195" xfId="68" applyNumberFormat="1" applyFont="1" applyFill="1" applyBorder="1" applyAlignment="1">
      <alignment horizontal="right"/>
      <protection/>
    </xf>
    <xf numFmtId="206" fontId="39" fillId="25" borderId="120" xfId="68" applyNumberFormat="1" applyFont="1" applyFill="1" applyBorder="1" applyAlignment="1">
      <alignment horizontal="right"/>
      <protection/>
    </xf>
    <xf numFmtId="211" fontId="39" fillId="0" borderId="180" xfId="68" applyNumberFormat="1" applyFont="1" applyFill="1" applyBorder="1" applyAlignment="1">
      <alignment horizontal="right"/>
      <protection/>
    </xf>
    <xf numFmtId="211" fontId="39" fillId="0" borderId="196" xfId="68" applyNumberFormat="1" applyFont="1" applyFill="1" applyBorder="1" applyAlignment="1">
      <alignment horizontal="right"/>
      <protection/>
    </xf>
    <xf numFmtId="211" fontId="39" fillId="0" borderId="72" xfId="68" applyNumberFormat="1" applyFont="1" applyFill="1" applyBorder="1" applyAlignment="1">
      <alignment horizontal="right"/>
      <protection/>
    </xf>
    <xf numFmtId="211" fontId="39" fillId="0" borderId="0" xfId="68" applyNumberFormat="1" applyFont="1" applyFill="1" applyBorder="1" applyAlignment="1">
      <alignment horizontal="right"/>
      <protection/>
    </xf>
    <xf numFmtId="211" fontId="39" fillId="0" borderId="0" xfId="68" applyNumberFormat="1" applyFont="1" applyFill="1" applyBorder="1" applyAlignment="1">
      <alignment/>
      <protection/>
    </xf>
    <xf numFmtId="211" fontId="39" fillId="0" borderId="61" xfId="68" applyNumberFormat="1" applyFont="1" applyFill="1" applyBorder="1" applyAlignment="1">
      <alignment horizontal="right"/>
      <protection/>
    </xf>
    <xf numFmtId="211" fontId="39" fillId="25" borderId="197" xfId="68" applyNumberFormat="1" applyFont="1" applyFill="1" applyBorder="1" applyAlignment="1">
      <alignment horizontal="right"/>
      <protection/>
    </xf>
    <xf numFmtId="211" fontId="39" fillId="0" borderId="74" xfId="68" applyNumberFormat="1" applyFont="1" applyFill="1" applyBorder="1" applyAlignment="1">
      <alignment horizontal="right"/>
      <protection/>
    </xf>
    <xf numFmtId="211" fontId="39" fillId="0" borderId="187" xfId="68" applyNumberFormat="1" applyFont="1" applyFill="1" applyBorder="1" applyAlignment="1">
      <alignment horizontal="right"/>
      <protection/>
    </xf>
    <xf numFmtId="211" fontId="39" fillId="0" borderId="42" xfId="68" applyNumberFormat="1" applyFont="1" applyFill="1" applyBorder="1" applyAlignment="1">
      <alignment horizontal="right"/>
      <protection/>
    </xf>
    <xf numFmtId="211" fontId="39" fillId="0" borderId="93" xfId="68" applyNumberFormat="1" applyFont="1" applyFill="1" applyBorder="1" applyAlignment="1">
      <alignment horizontal="right"/>
      <protection/>
    </xf>
    <xf numFmtId="211" fontId="39" fillId="0" borderId="198" xfId="68" applyNumberFormat="1" applyFont="1" applyFill="1" applyBorder="1" applyAlignment="1">
      <alignment horizontal="right"/>
      <protection/>
    </xf>
    <xf numFmtId="211" fontId="39" fillId="0" borderId="57" xfId="68" applyNumberFormat="1" applyFont="1" applyFill="1" applyBorder="1" applyAlignment="1">
      <alignment horizontal="right"/>
      <protection/>
    </xf>
    <xf numFmtId="211" fontId="39" fillId="0" borderId="188" xfId="68" applyNumberFormat="1" applyFont="1" applyFill="1" applyBorder="1" applyAlignment="1">
      <alignment horizontal="right"/>
      <protection/>
    </xf>
    <xf numFmtId="211" fontId="39" fillId="0" borderId="187" xfId="68" applyNumberFormat="1" applyFont="1" applyFill="1" applyBorder="1">
      <alignment/>
      <protection/>
    </xf>
    <xf numFmtId="211" fontId="39" fillId="25" borderId="188" xfId="68" applyNumberFormat="1" applyFont="1" applyFill="1" applyBorder="1">
      <alignment/>
      <protection/>
    </xf>
    <xf numFmtId="211" fontId="39" fillId="0" borderId="10" xfId="68" applyNumberFormat="1" applyFont="1" applyFill="1" applyBorder="1" applyAlignment="1">
      <alignment horizontal="right"/>
      <protection/>
    </xf>
    <xf numFmtId="211" fontId="39" fillId="25" borderId="188" xfId="68" applyNumberFormat="1" applyFont="1" applyFill="1" applyBorder="1" applyAlignment="1">
      <alignment horizontal="right"/>
      <protection/>
    </xf>
    <xf numFmtId="211" fontId="39" fillId="25" borderId="188" xfId="68" applyNumberFormat="1" applyFont="1" applyFill="1" applyBorder="1" applyAlignment="1">
      <alignment/>
      <protection/>
    </xf>
    <xf numFmtId="211" fontId="39" fillId="25" borderId="197" xfId="68" applyNumberFormat="1" applyFont="1" applyFill="1" applyBorder="1">
      <alignment/>
      <protection/>
    </xf>
    <xf numFmtId="211" fontId="39" fillId="0" borderId="120" xfId="68" applyNumberFormat="1" applyFont="1" applyFill="1" applyBorder="1" applyAlignment="1">
      <alignment horizontal="right"/>
      <protection/>
    </xf>
    <xf numFmtId="211" fontId="39" fillId="25" borderId="199" xfId="68" applyNumberFormat="1" applyFont="1" applyFill="1" applyBorder="1">
      <alignment/>
      <protection/>
    </xf>
    <xf numFmtId="211" fontId="39" fillId="25" borderId="187" xfId="68" applyNumberFormat="1" applyFont="1" applyFill="1" applyBorder="1" applyAlignment="1">
      <alignment horizontal="right"/>
      <protection/>
    </xf>
    <xf numFmtId="211" fontId="39" fillId="0" borderId="194" xfId="68" applyNumberFormat="1" applyFont="1" applyFill="1" applyBorder="1" applyAlignment="1">
      <alignment horizontal="right"/>
      <protection/>
    </xf>
    <xf numFmtId="211" fontId="39" fillId="0" borderId="194" xfId="68" applyNumberFormat="1" applyFont="1" applyFill="1" applyBorder="1" applyAlignment="1">
      <alignment horizontal="right" vertical="center"/>
      <protection/>
    </xf>
    <xf numFmtId="206" fontId="4" fillId="25" borderId="32" xfId="65" applyNumberFormat="1" applyFont="1" applyFill="1" applyBorder="1">
      <alignment/>
      <protection/>
    </xf>
    <xf numFmtId="206" fontId="4" fillId="25" borderId="11" xfId="65" applyNumberFormat="1" applyFont="1" applyFill="1" applyBorder="1">
      <alignment/>
      <protection/>
    </xf>
    <xf numFmtId="206" fontId="4" fillId="25" borderId="30" xfId="65" applyNumberFormat="1" applyFont="1" applyFill="1" applyBorder="1">
      <alignment/>
      <protection/>
    </xf>
    <xf numFmtId="206" fontId="4" fillId="25" borderId="10" xfId="65" applyNumberFormat="1" applyFont="1" applyFill="1" applyBorder="1">
      <alignment/>
      <protection/>
    </xf>
    <xf numFmtId="206" fontId="4" fillId="25" borderId="20" xfId="65" applyNumberFormat="1" applyFont="1" applyFill="1" applyBorder="1">
      <alignment/>
      <protection/>
    </xf>
    <xf numFmtId="206" fontId="4" fillId="26" borderId="32" xfId="65" applyNumberFormat="1" applyFont="1" applyFill="1" applyBorder="1">
      <alignment/>
      <protection/>
    </xf>
    <xf numFmtId="206" fontId="4" fillId="26" borderId="11" xfId="65" applyNumberFormat="1" applyFont="1" applyFill="1" applyBorder="1">
      <alignment/>
      <protection/>
    </xf>
    <xf numFmtId="206" fontId="4" fillId="26" borderId="30" xfId="65" applyNumberFormat="1" applyFont="1" applyFill="1" applyBorder="1">
      <alignment/>
      <protection/>
    </xf>
    <xf numFmtId="0" fontId="4" fillId="0" borderId="36" xfId="67" applyFont="1" applyBorder="1" applyAlignment="1">
      <alignment horizontal="center" vertical="center" wrapText="1"/>
      <protection/>
    </xf>
    <xf numFmtId="211" fontId="4" fillId="22" borderId="11" xfId="69" applyNumberFormat="1" applyFont="1" applyFill="1" applyBorder="1" applyAlignment="1">
      <alignment horizontal="right" vertical="center"/>
      <protection/>
    </xf>
    <xf numFmtId="211" fontId="4" fillId="0" borderId="11" xfId="69" applyNumberFormat="1" applyFont="1" applyBorder="1" applyAlignment="1">
      <alignment horizontal="right" vertical="center"/>
      <protection/>
    </xf>
    <xf numFmtId="211" fontId="4" fillId="0" borderId="11" xfId="69" applyNumberFormat="1" applyFont="1" applyFill="1" applyBorder="1" applyAlignment="1">
      <alignment horizontal="right" vertical="center"/>
      <protection/>
    </xf>
    <xf numFmtId="211" fontId="4" fillId="22" borderId="30" xfId="69" applyNumberFormat="1" applyFont="1" applyFill="1" applyBorder="1" applyAlignment="1">
      <alignment horizontal="right" vertical="center"/>
      <protection/>
    </xf>
    <xf numFmtId="211" fontId="4" fillId="22" borderId="33" xfId="69" applyNumberFormat="1" applyFont="1" applyFill="1" applyBorder="1" applyAlignment="1">
      <alignment horizontal="right" vertical="center"/>
      <protection/>
    </xf>
    <xf numFmtId="211" fontId="4" fillId="0" borderId="33" xfId="69" applyNumberFormat="1" applyFont="1" applyBorder="1" applyAlignment="1">
      <alignment horizontal="right" vertical="center"/>
      <protection/>
    </xf>
    <xf numFmtId="211" fontId="4" fillId="0" borderId="10" xfId="69" applyNumberFormat="1" applyFont="1" applyBorder="1" applyAlignment="1">
      <alignment horizontal="right" vertical="center"/>
      <protection/>
    </xf>
    <xf numFmtId="211" fontId="4" fillId="0" borderId="32" xfId="69" applyNumberFormat="1" applyFont="1" applyBorder="1" applyAlignment="1">
      <alignment horizontal="right" vertical="center"/>
      <protection/>
    </xf>
    <xf numFmtId="211" fontId="4" fillId="0" borderId="10" xfId="69" applyNumberFormat="1" applyFont="1" applyFill="1" applyBorder="1" applyAlignment="1">
      <alignment horizontal="right" vertical="center"/>
      <protection/>
    </xf>
    <xf numFmtId="211" fontId="4" fillId="0" borderId="20" xfId="69" applyNumberFormat="1" applyFont="1" applyFill="1" applyBorder="1" applyAlignment="1">
      <alignment horizontal="right" vertical="center"/>
      <protection/>
    </xf>
    <xf numFmtId="0" fontId="4" fillId="0" borderId="17" xfId="69" applyFont="1" applyBorder="1" applyAlignment="1">
      <alignment horizontal="center" vertical="center"/>
      <protection/>
    </xf>
    <xf numFmtId="0" fontId="4" fillId="0" borderId="75" xfId="69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69" xfId="65" applyNumberFormat="1" applyFont="1" applyBorder="1" applyAlignment="1">
      <alignment horizontal="center" vertical="center" wrapText="1"/>
      <protection/>
    </xf>
    <xf numFmtId="0" fontId="4" fillId="24" borderId="51" xfId="69" applyFont="1" applyFill="1" applyBorder="1" applyAlignment="1">
      <alignment horizontal="center"/>
      <protection/>
    </xf>
    <xf numFmtId="0" fontId="4" fillId="24" borderId="170" xfId="69" applyFont="1" applyFill="1" applyBorder="1" applyAlignment="1">
      <alignment horizontal="center"/>
      <protection/>
    </xf>
    <xf numFmtId="0" fontId="4" fillId="24" borderId="14" xfId="69" applyFont="1" applyFill="1" applyBorder="1" applyAlignment="1">
      <alignment horizontal="center"/>
      <protection/>
    </xf>
    <xf numFmtId="0" fontId="4" fillId="24" borderId="75" xfId="69" applyFont="1" applyFill="1" applyBorder="1" applyAlignment="1">
      <alignment horizontal="center" vertical="center" wrapText="1"/>
      <protection/>
    </xf>
    <xf numFmtId="0" fontId="4" fillId="24" borderId="17" xfId="69" applyFont="1" applyFill="1" applyBorder="1" applyAlignment="1">
      <alignment horizontal="center" vertical="center"/>
      <protection/>
    </xf>
    <xf numFmtId="0" fontId="4" fillId="24" borderId="75" xfId="69" applyFont="1" applyFill="1" applyBorder="1" applyAlignment="1">
      <alignment horizontal="center" vertical="center"/>
      <protection/>
    </xf>
    <xf numFmtId="49" fontId="4" fillId="24" borderId="16" xfId="65" applyNumberFormat="1" applyFont="1" applyFill="1" applyBorder="1" applyAlignment="1">
      <alignment horizontal="center" vertical="center" wrapText="1"/>
      <protection/>
    </xf>
    <xf numFmtId="49" fontId="4" fillId="24" borderId="69" xfId="65" applyNumberFormat="1" applyFont="1" applyFill="1" applyBorder="1" applyAlignment="1">
      <alignment horizontal="center" vertical="center" wrapText="1"/>
      <protection/>
    </xf>
    <xf numFmtId="0" fontId="4" fillId="24" borderId="0" xfId="65" applyFont="1" applyFill="1" applyAlignment="1">
      <alignment/>
      <protection/>
    </xf>
    <xf numFmtId="0" fontId="33" fillId="24" borderId="17" xfId="65" applyFont="1" applyFill="1" applyBorder="1" applyAlignment="1">
      <alignment horizontal="center" vertical="center"/>
      <protection/>
    </xf>
    <xf numFmtId="0" fontId="33" fillId="24" borderId="75" xfId="65" applyFont="1" applyFill="1" applyBorder="1" applyAlignment="1">
      <alignment horizontal="center" vertical="center"/>
      <protection/>
    </xf>
    <xf numFmtId="211" fontId="32" fillId="22" borderId="44" xfId="65" applyNumberFormat="1" applyFont="1" applyFill="1" applyBorder="1" applyAlignment="1">
      <alignment horizontal="center" vertical="center"/>
      <protection/>
    </xf>
    <xf numFmtId="211" fontId="4" fillId="0" borderId="20" xfId="69" applyNumberFormat="1" applyFont="1" applyFill="1" applyBorder="1">
      <alignment/>
      <protection/>
    </xf>
    <xf numFmtId="211" fontId="4" fillId="0" borderId="32" xfId="69" applyNumberFormat="1" applyFont="1" applyFill="1" applyBorder="1" applyAlignment="1">
      <alignment horizontal="right" vertical="center"/>
      <protection/>
    </xf>
    <xf numFmtId="211" fontId="4" fillId="0" borderId="54" xfId="69" applyNumberFormat="1" applyFont="1" applyBorder="1" applyAlignment="1">
      <alignment horizontal="right" vertical="center"/>
      <protection/>
    </xf>
    <xf numFmtId="211" fontId="39" fillId="22" borderId="75" xfId="65" applyNumberFormat="1" applyFont="1" applyFill="1" applyBorder="1" applyAlignment="1">
      <alignment horizontal="center" vertical="center"/>
      <protection/>
    </xf>
    <xf numFmtId="211" fontId="4" fillId="22" borderId="32" xfId="65" applyNumberFormat="1" applyFont="1" applyFill="1" applyBorder="1">
      <alignment/>
      <protection/>
    </xf>
    <xf numFmtId="211" fontId="4" fillId="0" borderId="11" xfId="65" applyNumberFormat="1" applyFont="1" applyFill="1" applyBorder="1">
      <alignment/>
      <protection/>
    </xf>
    <xf numFmtId="211" fontId="4" fillId="22" borderId="11" xfId="65" applyNumberFormat="1" applyFont="1" applyFill="1" applyBorder="1">
      <alignment/>
      <protection/>
    </xf>
    <xf numFmtId="211" fontId="4" fillId="22" borderId="30" xfId="65" applyNumberFormat="1" applyFont="1" applyFill="1" applyBorder="1">
      <alignment/>
      <protection/>
    </xf>
    <xf numFmtId="211" fontId="4" fillId="0" borderId="10" xfId="65" applyNumberFormat="1" applyFont="1" applyFill="1" applyBorder="1">
      <alignment/>
      <protection/>
    </xf>
    <xf numFmtId="211" fontId="4" fillId="22" borderId="42" xfId="65" applyNumberFormat="1" applyFont="1" applyFill="1" applyBorder="1">
      <alignment/>
      <protection/>
    </xf>
    <xf numFmtId="211" fontId="4" fillId="0" borderId="32" xfId="65" applyNumberFormat="1" applyFont="1" applyFill="1" applyBorder="1">
      <alignment/>
      <protection/>
    </xf>
    <xf numFmtId="211" fontId="4" fillId="0" borderId="20" xfId="65" applyNumberFormat="1" applyFont="1" applyFill="1" applyBorder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 6 2" xfId="64"/>
    <cellStyle name="Normal 7" xfId="65"/>
    <cellStyle name="Normal 8" xfId="66"/>
    <cellStyle name="Normal_2008_IC-Sumarni pregled tabela_ElEn" xfId="67"/>
    <cellStyle name="Normal_Cenovnik" xfId="68"/>
    <cellStyle name="Normal_EEB  I-XII  2005" xfId="69"/>
    <cellStyle name="Normal_KE 2009. za 2010 2" xfId="70"/>
    <cellStyle name="Normalan_PD ED JUGOISTOK KOREKCIJA INVESTICIJA-ZA SLANJE 03.02.2009." xfId="71"/>
    <cellStyle name="Note" xfId="72"/>
    <cellStyle name="Output" xfId="73"/>
    <cellStyle name="Percent" xfId="74"/>
    <cellStyle name="Percent 2" xfId="75"/>
    <cellStyle name="Percent 3" xfId="76"/>
    <cellStyle name="Standard_A" xfId="77"/>
    <cellStyle name="Standard_A_1" xfId="78"/>
    <cellStyle name="Title" xfId="79"/>
    <cellStyle name="Total" xfId="80"/>
    <cellStyle name="Warning Text" xfId="81"/>
  </cellStyles>
  <dxfs count="3">
    <dxf>
      <font>
        <u val="single"/>
      </font>
      <fill>
        <patternFill patternType="none">
          <bgColor indexed="65"/>
        </patternFill>
      </fill>
    </dxf>
    <dxf>
      <font>
        <u val="single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561975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076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bojsa.despotovic\Downloads\IC-EK-E%20Distribucija%20Javno%20snabdevanje%204,6-zaht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jelic\AppData\Local\Microsoft\Windows\Temporary%20Internet%20Files\Content.Outlook\WY7Q9M6J\IC-EK-E%20Distribucija%20Javno%20snabdevanje%204,6-zaht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stavljeno\2022\EPS\GS\Zahtev%202022\IC-EK-E%20Garantovano%20snabdevanje%206-zahtev-k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bojsa.despotovic\Downloads\IC-EK-E%20Distribucija%20Javno%20snabdevanje%204,6-zaht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Sadrzaj_Dinamika"/>
      <sheetName val="1 MOP"/>
      <sheetName val="2 Oper Troskovi OP"/>
      <sheetName val="3 Amortizacija"/>
      <sheetName val="4 Nabavk ELEN"/>
      <sheetName val="5 OIE"/>
      <sheetName val="6 Trosk distribucije"/>
      <sheetName val="7 Dobit"/>
      <sheetName val="8 Ostali prihodi"/>
      <sheetName val="9 KE t-1"/>
      <sheetName val="10 Alokacija MOP i tarife"/>
      <sheetName val=" Cenovnik"/>
      <sheetName val="11 Investici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23.140625" style="324" customWidth="1"/>
    <col min="2" max="2" width="19.00390625" style="324" customWidth="1"/>
    <col min="3" max="3" width="10.8515625" style="324" customWidth="1"/>
    <col min="4" max="7" width="12.7109375" style="324" customWidth="1"/>
    <col min="8" max="8" width="17.28125" style="324" customWidth="1"/>
    <col min="9" max="16384" width="9.140625" style="324" customWidth="1"/>
  </cols>
  <sheetData>
    <row r="1" s="322" customFormat="1" ht="12.75">
      <c r="AR1" s="322" t="s">
        <v>10</v>
      </c>
    </row>
    <row r="2" s="322" customFormat="1" ht="12.75">
      <c r="AR2" s="322" t="s">
        <v>38</v>
      </c>
    </row>
    <row r="3" s="322" customFormat="1" ht="12.75">
      <c r="AR3" s="322" t="s">
        <v>39</v>
      </c>
    </row>
    <row r="4" s="322" customFormat="1" ht="12.75">
      <c r="AR4" s="322">
        <v>3</v>
      </c>
    </row>
    <row r="5" s="322" customFormat="1" ht="12.75"/>
    <row r="6" s="323" customFormat="1" ht="12.75"/>
    <row r="7" s="323" customFormat="1" ht="12.75"/>
    <row r="8" s="323" customFormat="1" ht="12.75"/>
    <row r="9" s="323" customFormat="1" ht="12.75"/>
    <row r="10" spans="1:4" s="325" customFormat="1" ht="12.75">
      <c r="A10" s="672" t="s">
        <v>497</v>
      </c>
      <c r="B10" s="323"/>
      <c r="C10" s="323"/>
      <c r="D10" s="323"/>
    </row>
    <row r="11" spans="1:4" s="325" customFormat="1" ht="12.75">
      <c r="A11" s="685" t="s">
        <v>511</v>
      </c>
      <c r="B11" s="686" t="s">
        <v>512</v>
      </c>
      <c r="C11" s="685"/>
      <c r="D11" s="686"/>
    </row>
    <row r="12" s="323" customFormat="1" ht="12.75"/>
    <row r="13" s="323" customFormat="1" ht="12.75"/>
    <row r="14" s="323" customFormat="1" ht="12.75"/>
    <row r="15" spans="1:8" s="323" customFormat="1" ht="12.75">
      <c r="A15" s="323" t="s">
        <v>49</v>
      </c>
      <c r="C15" s="902"/>
      <c r="D15" s="902"/>
      <c r="E15" s="902"/>
      <c r="F15" s="902"/>
      <c r="G15" s="902"/>
      <c r="H15" s="902"/>
    </row>
    <row r="16" spans="1:8" s="323" customFormat="1" ht="12.75">
      <c r="A16" s="323" t="s">
        <v>72</v>
      </c>
      <c r="C16" s="904"/>
      <c r="D16" s="904"/>
      <c r="E16" s="904"/>
      <c r="F16" s="904"/>
      <c r="G16" s="904"/>
      <c r="H16" s="904"/>
    </row>
    <row r="17" spans="1:8" s="323" customFormat="1" ht="12.75">
      <c r="A17" s="326" t="s">
        <v>104</v>
      </c>
      <c r="C17" s="902"/>
      <c r="D17" s="902"/>
      <c r="E17" s="902"/>
      <c r="F17" s="902"/>
      <c r="G17" s="902"/>
      <c r="H17" s="902"/>
    </row>
    <row r="18" s="323" customFormat="1" ht="12.75"/>
    <row r="19" spans="1:3" s="323" customFormat="1" ht="12.75">
      <c r="A19" s="323" t="s">
        <v>79</v>
      </c>
      <c r="C19" s="653">
        <v>2023</v>
      </c>
    </row>
    <row r="20" s="323" customFormat="1" ht="12.75"/>
    <row r="21" spans="1:8" s="323" customFormat="1" ht="12.75">
      <c r="A21" s="323" t="s">
        <v>50</v>
      </c>
      <c r="C21" s="902"/>
      <c r="D21" s="902"/>
      <c r="E21" s="902"/>
      <c r="F21" s="902"/>
      <c r="G21" s="902"/>
      <c r="H21" s="902"/>
    </row>
    <row r="22" s="323" customFormat="1" ht="12.75"/>
    <row r="23" spans="1:8" s="323" customFormat="1" ht="12.75">
      <c r="A23" s="323" t="s">
        <v>51</v>
      </c>
      <c r="B23" s="323" t="s">
        <v>11</v>
      </c>
      <c r="C23" s="902"/>
      <c r="D23" s="902"/>
      <c r="E23" s="902"/>
      <c r="F23" s="902"/>
      <c r="G23" s="902"/>
      <c r="H23" s="902"/>
    </row>
    <row r="24" s="323" customFormat="1" ht="12.75"/>
    <row r="25" spans="2:8" s="323" customFormat="1" ht="12.75">
      <c r="B25" s="323" t="s">
        <v>12</v>
      </c>
      <c r="C25" s="902"/>
      <c r="D25" s="902"/>
      <c r="E25" s="902"/>
      <c r="F25" s="902"/>
      <c r="G25" s="902"/>
      <c r="H25" s="902"/>
    </row>
    <row r="26" s="323" customFormat="1" ht="12.75"/>
    <row r="27" spans="2:8" s="323" customFormat="1" ht="12.75">
      <c r="B27" s="323" t="s">
        <v>40</v>
      </c>
      <c r="C27" s="902"/>
      <c r="D27" s="902"/>
      <c r="E27" s="902"/>
      <c r="F27" s="902"/>
      <c r="G27" s="902"/>
      <c r="H27" s="902"/>
    </row>
    <row r="28" s="323" customFormat="1" ht="12.75"/>
    <row r="29" spans="1:8" s="325" customFormat="1" ht="12.75">
      <c r="A29" s="325" t="s">
        <v>73</v>
      </c>
      <c r="C29" s="903"/>
      <c r="D29" s="903"/>
      <c r="E29" s="903"/>
      <c r="F29" s="903"/>
      <c r="G29" s="903"/>
      <c r="H29" s="903"/>
    </row>
    <row r="30" s="325" customFormat="1" ht="12.75"/>
    <row r="31" s="325" customFormat="1" ht="12.75"/>
    <row r="32" s="325" customFormat="1" ht="12.75">
      <c r="A32" s="325" t="s">
        <v>71</v>
      </c>
    </row>
    <row r="33" spans="1:5" s="325" customFormat="1" ht="12.75">
      <c r="A33" s="327" t="s">
        <v>479</v>
      </c>
      <c r="B33" s="328"/>
      <c r="C33" s="328"/>
      <c r="D33" s="673"/>
      <c r="E33" s="673"/>
    </row>
    <row r="34" s="325" customFormat="1" ht="6" customHeight="1"/>
    <row r="35" spans="1:10" s="325" customFormat="1" ht="24.75" customHeight="1">
      <c r="A35" s="901" t="s">
        <v>480</v>
      </c>
      <c r="B35" s="901"/>
      <c r="C35" s="901"/>
      <c r="D35" s="901"/>
      <c r="E35" s="901"/>
      <c r="F35" s="901"/>
      <c r="G35" s="901"/>
      <c r="H35" s="901"/>
      <c r="I35" s="654"/>
      <c r="J35" s="654"/>
    </row>
    <row r="36" s="325" customFormat="1" ht="13.5" customHeight="1"/>
    <row r="37" s="325" customFormat="1" ht="12.75"/>
    <row r="38" s="325" customFormat="1" ht="12.75"/>
    <row r="39" s="325" customFormat="1" ht="12.75"/>
    <row r="40" s="325" customFormat="1" ht="12.75"/>
    <row r="41" s="325" customFormat="1" ht="12.75"/>
    <row r="42" s="325" customFormat="1" ht="12.75"/>
    <row r="43" s="325" customFormat="1" ht="12.75"/>
    <row r="44" s="325" customFormat="1" ht="12.75"/>
    <row r="45" s="325" customFormat="1" ht="12.75"/>
    <row r="46" s="325" customFormat="1" ht="12.75"/>
    <row r="47" s="325" customFormat="1" ht="12.75"/>
    <row r="48" s="325" customFormat="1" ht="12.75"/>
    <row r="49" s="325" customFormat="1" ht="12.75"/>
    <row r="50" s="325" customFormat="1" ht="12.75"/>
    <row r="51" s="325" customFormat="1" ht="12.75"/>
    <row r="52" s="325" customFormat="1" ht="12.75"/>
    <row r="53" s="325" customFormat="1" ht="12.75"/>
    <row r="54" s="325" customFormat="1" ht="12.75"/>
    <row r="55" s="325" customFormat="1" ht="12.75"/>
    <row r="56" s="325" customFormat="1" ht="12.75"/>
    <row r="57" s="325" customFormat="1" ht="12.75"/>
    <row r="58" s="325" customFormat="1" ht="12.75"/>
    <row r="59" s="325" customFormat="1" ht="12.75"/>
    <row r="60" s="325" customFormat="1" ht="12.75"/>
    <row r="61" s="325" customFormat="1" ht="12.75"/>
    <row r="62" s="325" customFormat="1" ht="12.75"/>
    <row r="63" s="325" customFormat="1" ht="12.75"/>
    <row r="64" s="325" customFormat="1" ht="12.75"/>
    <row r="65" s="325" customFormat="1" ht="12.75"/>
    <row r="66" s="325" customFormat="1" ht="12.75"/>
    <row r="67" s="325" customFormat="1" ht="12.75"/>
    <row r="68" s="325" customFormat="1" ht="12.75"/>
    <row r="69" s="325" customFormat="1" ht="12.75"/>
    <row r="70" s="325" customFormat="1" ht="12.75"/>
    <row r="71" s="325" customFormat="1" ht="12.75"/>
    <row r="72" s="325" customFormat="1" ht="12.75"/>
    <row r="73" s="325" customFormat="1" ht="12.75"/>
    <row r="74" s="325" customFormat="1" ht="12.75"/>
    <row r="75" s="325" customFormat="1" ht="12.75"/>
    <row r="76" s="325" customFormat="1" ht="12.75"/>
    <row r="77" s="325" customFormat="1" ht="12.75"/>
    <row r="78" s="325" customFormat="1" ht="12.75"/>
    <row r="79" s="325" customFormat="1" ht="12.75"/>
    <row r="80" s="325" customFormat="1" ht="12.75"/>
    <row r="81" s="325" customFormat="1" ht="12.75"/>
    <row r="82" s="325" customFormat="1" ht="12.75"/>
    <row r="83" s="325" customFormat="1" ht="12.75"/>
    <row r="84" s="325" customFormat="1" ht="12.75"/>
    <row r="85" s="325" customFormat="1" ht="12.75"/>
    <row r="86" s="325" customFormat="1" ht="12.75"/>
    <row r="87" s="325" customFormat="1" ht="12.75"/>
    <row r="88" s="325" customFormat="1" ht="12.75"/>
    <row r="89" s="325" customFormat="1" ht="12.75"/>
    <row r="90" s="325" customFormat="1" ht="12.75"/>
    <row r="91" s="325" customFormat="1" ht="12.75"/>
    <row r="92" s="325" customFormat="1" ht="12.75"/>
    <row r="93" s="325" customFormat="1" ht="12.75"/>
    <row r="94" s="325" customFormat="1" ht="12.75"/>
    <row r="95" s="325" customFormat="1" ht="12.75"/>
    <row r="96" s="325" customFormat="1" ht="12.75"/>
    <row r="97" s="325" customFormat="1" ht="12.75"/>
    <row r="98" s="325" customFormat="1" ht="12.75"/>
    <row r="99" s="325" customFormat="1" ht="12.75"/>
    <row r="100" s="325" customFormat="1" ht="12.75"/>
    <row r="101" s="325" customFormat="1" ht="12.75"/>
    <row r="102" s="325" customFormat="1" ht="12.75"/>
    <row r="103" s="325" customFormat="1" ht="12.75"/>
    <row r="104" s="325" customFormat="1" ht="12.75"/>
    <row r="105" s="325" customFormat="1" ht="12.75"/>
    <row r="106" s="325" customFormat="1" ht="12.75"/>
    <row r="107" s="325" customFormat="1" ht="12.75"/>
    <row r="108" s="325" customFormat="1" ht="12.75"/>
    <row r="109" s="325" customFormat="1" ht="12.75"/>
    <row r="110" s="325" customFormat="1" ht="12.75"/>
    <row r="111" s="325" customFormat="1" ht="12.75"/>
    <row r="112" s="325" customFormat="1" ht="12.75"/>
    <row r="113" s="325" customFormat="1" ht="12.75"/>
    <row r="114" s="325" customFormat="1" ht="12.75"/>
    <row r="115" s="325" customFormat="1" ht="12.75"/>
    <row r="116" s="325" customFormat="1" ht="12.75"/>
    <row r="117" s="325" customFormat="1" ht="12.75"/>
    <row r="118" s="325" customFormat="1" ht="12.75"/>
    <row r="119" s="325" customFormat="1" ht="12.75"/>
    <row r="120" s="325" customFormat="1" ht="12.75"/>
    <row r="121" s="325" customFormat="1" ht="12.75"/>
    <row r="122" s="325" customFormat="1" ht="12.75"/>
    <row r="123" s="325" customFormat="1" ht="12.75"/>
    <row r="124" s="325" customFormat="1" ht="12.75"/>
    <row r="125" s="325" customFormat="1" ht="12.75"/>
    <row r="126" s="325" customFormat="1" ht="12.75"/>
    <row r="127" s="325" customFormat="1" ht="12.75"/>
    <row r="128" s="325" customFormat="1" ht="12.75"/>
    <row r="129" s="325" customFormat="1" ht="12.75"/>
    <row r="130" s="325" customFormat="1" ht="12.75"/>
    <row r="131" s="325" customFormat="1" ht="12.75"/>
    <row r="132" s="325" customFormat="1" ht="12.75"/>
    <row r="133" s="325" customFormat="1" ht="12.75"/>
    <row r="134" s="325" customFormat="1" ht="12.75"/>
    <row r="135" s="325" customFormat="1" ht="12.75"/>
    <row r="136" s="325" customFormat="1" ht="12.75"/>
    <row r="137" s="325" customFormat="1" ht="12.75"/>
    <row r="138" s="325" customFormat="1" ht="12.75"/>
    <row r="139" s="325" customFormat="1" ht="12.75"/>
    <row r="140" s="325" customFormat="1" ht="12.75"/>
    <row r="141" s="325" customFormat="1" ht="12.75"/>
    <row r="142" s="325" customFormat="1" ht="12.75"/>
    <row r="143" s="325" customFormat="1" ht="12.75"/>
    <row r="144" s="325" customFormat="1" ht="12.75"/>
    <row r="145" s="325" customFormat="1" ht="12.75"/>
    <row r="146" s="325" customFormat="1" ht="12.75"/>
    <row r="147" s="325" customFormat="1" ht="12.75"/>
    <row r="148" s="325" customFormat="1" ht="12.75"/>
    <row r="149" s="325" customFormat="1" ht="12.75"/>
    <row r="150" s="325" customFormat="1" ht="12.75"/>
    <row r="151" s="325" customFormat="1" ht="12.75"/>
    <row r="152" s="325" customFormat="1" ht="12.75"/>
    <row r="153" s="325" customFormat="1" ht="12.75"/>
    <row r="154" s="325" customFormat="1" ht="12.75"/>
    <row r="155" s="325" customFormat="1" ht="12.75"/>
    <row r="156" s="325" customFormat="1" ht="12.75"/>
    <row r="157" s="325" customFormat="1" ht="12.75"/>
    <row r="158" s="325" customFormat="1" ht="12.75"/>
    <row r="159" s="325" customFormat="1" ht="12.75"/>
    <row r="160" s="325" customFormat="1" ht="12.75"/>
    <row r="161" s="325" customFormat="1" ht="12.75"/>
    <row r="162" s="325" customFormat="1" ht="12.75"/>
    <row r="163" s="325" customFormat="1" ht="12.75"/>
    <row r="164" s="325" customFormat="1" ht="12.75"/>
    <row r="165" s="325" customFormat="1" ht="12.75"/>
    <row r="166" s="325" customFormat="1" ht="12.75"/>
    <row r="167" s="325" customFormat="1" ht="12.75"/>
    <row r="168" s="325" customFormat="1" ht="12.75"/>
    <row r="169" s="325" customFormat="1" ht="12.75"/>
    <row r="170" s="325" customFormat="1" ht="12.75"/>
    <row r="171" s="325" customFormat="1" ht="12.75"/>
    <row r="172" s="325" customFormat="1" ht="12.75"/>
    <row r="173" s="325" customFormat="1" ht="12.75"/>
    <row r="174" s="325" customFormat="1" ht="12.75"/>
    <row r="175" s="325" customFormat="1" ht="12.75"/>
    <row r="176" s="325" customFormat="1" ht="12.75"/>
    <row r="177" s="325" customFormat="1" ht="12.75"/>
    <row r="178" s="325" customFormat="1" ht="12.75"/>
    <row r="179" s="325" customFormat="1" ht="12.75"/>
    <row r="180" s="325" customFormat="1" ht="12.75"/>
    <row r="181" s="325" customFormat="1" ht="12.75"/>
    <row r="182" s="325" customFormat="1" ht="12.75"/>
    <row r="183" s="325" customFormat="1" ht="12.75"/>
    <row r="184" s="325" customFormat="1" ht="12.75"/>
    <row r="185" s="325" customFormat="1" ht="12.75"/>
    <row r="186" s="325" customFormat="1" ht="12.75"/>
    <row r="187" s="325" customFormat="1" ht="12.75"/>
    <row r="188" s="325" customFormat="1" ht="12.75"/>
    <row r="189" s="325" customFormat="1" ht="12.75"/>
    <row r="190" s="325" customFormat="1" ht="12.75"/>
    <row r="191" s="325" customFormat="1" ht="12.75"/>
    <row r="192" s="325" customFormat="1" ht="12.75"/>
    <row r="193" s="325" customFormat="1" ht="12.75"/>
    <row r="194" s="325" customFormat="1" ht="12.75"/>
    <row r="195" s="325" customFormat="1" ht="12.75"/>
    <row r="196" s="325" customFormat="1" ht="12.75"/>
    <row r="197" s="325" customFormat="1" ht="12.75"/>
    <row r="198" s="325" customFormat="1" ht="12.75"/>
    <row r="199" s="325" customFormat="1" ht="12.75"/>
    <row r="200" s="325" customFormat="1" ht="12.75"/>
    <row r="201" s="325" customFormat="1" ht="12.75"/>
    <row r="202" s="325" customFormat="1" ht="12.75"/>
    <row r="203" s="325" customFormat="1" ht="12.75"/>
    <row r="204" s="325" customFormat="1" ht="12.75"/>
    <row r="205" s="325" customFormat="1" ht="12.75"/>
    <row r="206" s="325" customFormat="1" ht="12.75"/>
    <row r="207" s="325" customFormat="1" ht="12.75"/>
    <row r="208" s="325" customFormat="1" ht="12.75"/>
    <row r="209" s="325" customFormat="1" ht="12.75"/>
    <row r="210" s="325" customFormat="1" ht="12.75"/>
    <row r="211" s="325" customFormat="1" ht="12.75"/>
    <row r="212" s="325" customFormat="1" ht="12.75"/>
    <row r="213" s="325" customFormat="1" ht="12.75"/>
    <row r="214" s="325" customFormat="1" ht="12.75"/>
    <row r="215" s="325" customFormat="1" ht="12.75"/>
    <row r="216" s="325" customFormat="1" ht="12.75"/>
    <row r="217" s="325" customFormat="1" ht="12.75"/>
    <row r="218" s="325" customFormat="1" ht="12.75"/>
    <row r="219" s="325" customFormat="1" ht="12.75"/>
    <row r="220" s="325" customFormat="1" ht="12.75"/>
    <row r="221" s="325" customFormat="1" ht="12.75"/>
    <row r="222" s="325" customFormat="1" ht="12.75"/>
    <row r="223" s="325" customFormat="1" ht="12.75"/>
    <row r="224" s="325" customFormat="1" ht="12.75"/>
    <row r="225" s="325" customFormat="1" ht="12.75"/>
    <row r="226" s="325" customFormat="1" ht="12.75"/>
    <row r="227" s="325" customFormat="1" ht="12.75"/>
    <row r="228" s="325" customFormat="1" ht="12.75"/>
    <row r="229" s="325" customFormat="1" ht="12.75"/>
    <row r="230" s="325" customFormat="1" ht="12.75"/>
    <row r="231" s="325" customFormat="1" ht="12.75"/>
    <row r="232" s="325" customFormat="1" ht="12.75"/>
    <row r="233" s="325" customFormat="1" ht="12.75"/>
    <row r="234" s="325" customFormat="1" ht="12.75"/>
    <row r="235" s="325" customFormat="1" ht="12.75"/>
    <row r="236" s="325" customFormat="1" ht="12.75"/>
    <row r="237" s="325" customFormat="1" ht="12.75"/>
    <row r="238" s="325" customFormat="1" ht="12.75"/>
    <row r="239" s="325" customFormat="1" ht="12.75"/>
    <row r="240" s="325" customFormat="1" ht="12.75"/>
    <row r="241" s="325" customFormat="1" ht="12.75"/>
    <row r="242" s="325" customFormat="1" ht="12.75"/>
    <row r="243" s="325" customFormat="1" ht="12.75"/>
    <row r="244" s="325" customFormat="1" ht="12.75"/>
    <row r="245" s="325" customFormat="1" ht="12.75"/>
    <row r="246" s="325" customFormat="1" ht="12.75"/>
    <row r="247" s="325" customFormat="1" ht="12.75"/>
    <row r="248" s="325" customFormat="1" ht="12.75"/>
    <row r="249" s="325" customFormat="1" ht="12.75"/>
    <row r="250" s="325" customFormat="1" ht="12.75"/>
    <row r="251" s="325" customFormat="1" ht="12.75"/>
    <row r="252" s="325" customFormat="1" ht="12.75"/>
    <row r="253" s="325" customFormat="1" ht="12.75"/>
    <row r="254" s="325" customFormat="1" ht="12.75"/>
    <row r="255" s="325" customFormat="1" ht="12.75"/>
    <row r="256" s="325" customFormat="1" ht="12.75"/>
    <row r="257" s="325" customFormat="1" ht="12.75"/>
    <row r="258" s="325" customFormat="1" ht="12.75"/>
    <row r="259" s="325" customFormat="1" ht="12.75"/>
    <row r="260" s="325" customFormat="1" ht="12.75"/>
    <row r="261" s="325" customFormat="1" ht="12.75"/>
    <row r="262" s="325" customFormat="1" ht="12.75"/>
    <row r="263" s="325" customFormat="1" ht="12.75"/>
    <row r="264" s="325" customFormat="1" ht="12.75"/>
    <row r="265" s="325" customFormat="1" ht="12.75"/>
    <row r="266" s="325" customFormat="1" ht="12.75"/>
    <row r="267" s="325" customFormat="1" ht="12.75"/>
    <row r="268" s="325" customFormat="1" ht="12.75"/>
    <row r="269" s="325" customFormat="1" ht="12.75"/>
    <row r="270" s="325" customFormat="1" ht="12.75"/>
    <row r="271" s="325" customFormat="1" ht="12.75"/>
    <row r="272" s="325" customFormat="1" ht="12.75"/>
    <row r="273" s="325" customFormat="1" ht="12.75"/>
    <row r="274" s="325" customFormat="1" ht="12.75"/>
    <row r="275" s="325" customFormat="1" ht="12.75"/>
    <row r="276" s="325" customFormat="1" ht="12.75"/>
    <row r="277" s="325" customFormat="1" ht="12.75"/>
    <row r="278" s="325" customFormat="1" ht="12.75"/>
    <row r="279" s="325" customFormat="1" ht="12.75"/>
    <row r="280" s="325" customFormat="1" ht="12.75"/>
    <row r="281" s="325" customFormat="1" ht="12.75"/>
    <row r="282" s="325" customFormat="1" ht="12.75"/>
    <row r="283" s="325" customFormat="1" ht="12.75"/>
    <row r="284" s="325" customFormat="1" ht="12.75"/>
    <row r="285" s="325" customFormat="1" ht="12.75"/>
    <row r="286" s="325" customFormat="1" ht="12.75"/>
    <row r="287" s="325" customFormat="1" ht="12.75"/>
    <row r="288" s="325" customFormat="1" ht="12.75"/>
    <row r="289" s="325" customFormat="1" ht="12.75"/>
    <row r="290" s="325" customFormat="1" ht="12.75"/>
    <row r="291" s="325" customFormat="1" ht="12.75"/>
    <row r="292" s="325" customFormat="1" ht="12.75"/>
    <row r="293" s="325" customFormat="1" ht="12.75"/>
    <row r="294" s="325" customFormat="1" ht="12.75"/>
    <row r="295" s="325" customFormat="1" ht="12.75"/>
    <row r="296" s="325" customFormat="1" ht="12.75"/>
    <row r="297" s="325" customFormat="1" ht="12.75"/>
    <row r="298" s="325" customFormat="1" ht="12.75"/>
    <row r="299" s="325" customFormat="1" ht="12.75"/>
    <row r="300" s="325" customFormat="1" ht="12.75"/>
    <row r="301" s="325" customFormat="1" ht="12.75"/>
    <row r="302" s="325" customFormat="1" ht="12.75"/>
    <row r="303" s="325" customFormat="1" ht="12.75"/>
    <row r="304" s="325" customFormat="1" ht="12.75"/>
    <row r="305" s="325" customFormat="1" ht="12.75"/>
    <row r="306" s="325" customFormat="1" ht="12.75"/>
    <row r="307" s="325" customFormat="1" ht="12.75"/>
    <row r="308" s="325" customFormat="1" ht="12.75"/>
    <row r="309" s="325" customFormat="1" ht="12.75"/>
    <row r="310" s="325" customFormat="1" ht="12.75"/>
    <row r="311" s="325" customFormat="1" ht="12.75"/>
    <row r="312" s="325" customFormat="1" ht="12.75"/>
    <row r="313" s="325" customFormat="1" ht="12.75"/>
    <row r="314" s="325" customFormat="1" ht="12.75"/>
    <row r="315" s="325" customFormat="1" ht="12.75"/>
    <row r="316" s="325" customFormat="1" ht="12.75"/>
    <row r="317" s="325" customFormat="1" ht="12.75"/>
    <row r="318" s="325" customFormat="1" ht="12.75"/>
    <row r="319" s="325" customFormat="1" ht="12.75"/>
    <row r="320" s="325" customFormat="1" ht="12.75"/>
    <row r="321" s="325" customFormat="1" ht="12.75"/>
    <row r="322" s="325" customFormat="1" ht="12.75"/>
    <row r="323" s="325" customFormat="1" ht="12.75"/>
    <row r="324" s="325" customFormat="1" ht="12.75"/>
    <row r="325" s="325" customFormat="1" ht="12.75"/>
    <row r="326" s="325" customFormat="1" ht="12.75"/>
  </sheetData>
  <sheetProtection selectLockedCells="1"/>
  <mergeCells count="9">
    <mergeCell ref="A35:H35"/>
    <mergeCell ref="C27:H27"/>
    <mergeCell ref="C29:H29"/>
    <mergeCell ref="C15:H15"/>
    <mergeCell ref="C16:H16"/>
    <mergeCell ref="C17:H17"/>
    <mergeCell ref="C21:H21"/>
    <mergeCell ref="C23:H23"/>
    <mergeCell ref="C25:H25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1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1" width="5.7109375" style="330" customWidth="1"/>
    <col min="2" max="2" width="9.140625" style="332" customWidth="1"/>
    <col min="3" max="3" width="56.421875" style="348" customWidth="1"/>
    <col min="4" max="4" width="13.7109375" style="348" customWidth="1"/>
    <col min="5" max="7" width="13.7109375" style="330" customWidth="1"/>
    <col min="8" max="16384" width="8.8515625" style="330" customWidth="1"/>
  </cols>
  <sheetData>
    <row r="1" spans="1:63" ht="15" customHeight="1">
      <c r="A1" s="15" t="s">
        <v>78</v>
      </c>
      <c r="B1" s="15"/>
      <c r="C1" s="330"/>
      <c r="D1" s="330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</row>
    <row r="2" spans="1:63" ht="15" customHeight="1">
      <c r="A2" s="15"/>
      <c r="B2" s="15"/>
      <c r="C2" s="330"/>
      <c r="D2" s="330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</row>
    <row r="3" spans="1:63" ht="15" customHeight="1">
      <c r="A3" s="7"/>
      <c r="B3" s="10" t="str">
        <f>+CONCATENATE('Poc. strana'!$A$15," ",'Poc. strana'!$C$15)</f>
        <v>Назив енергетског субјекта: </v>
      </c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</row>
    <row r="4" spans="1:63" ht="15" customHeight="1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330"/>
      <c r="D4" s="330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</row>
    <row r="5" spans="1:63" ht="15" customHeight="1">
      <c r="A5" s="30"/>
      <c r="B5" s="10" t="str">
        <f>+CONCATENATE('Poc. strana'!$A$29," ",'Poc. strana'!$C$29)</f>
        <v>Датум обраде: </v>
      </c>
      <c r="C5" s="330"/>
      <c r="D5" s="330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</row>
    <row r="6" spans="3:4" ht="15" customHeight="1">
      <c r="C6" s="331"/>
      <c r="D6" s="330"/>
    </row>
    <row r="7" spans="2:7" s="333" customFormat="1" ht="15" customHeight="1">
      <c r="B7" s="966" t="s">
        <v>370</v>
      </c>
      <c r="C7" s="966"/>
      <c r="D7" s="966"/>
      <c r="E7" s="966"/>
      <c r="F7" s="728"/>
      <c r="G7" s="728"/>
    </row>
    <row r="8" spans="2:5" s="333" customFormat="1" ht="15" customHeight="1">
      <c r="B8" s="651"/>
      <c r="C8" s="651"/>
      <c r="D8" s="651"/>
      <c r="E8" s="651"/>
    </row>
    <row r="9" spans="2:6" s="333" customFormat="1" ht="15" customHeight="1" thickBot="1">
      <c r="B9" s="332"/>
      <c r="C9" s="334"/>
      <c r="E9" s="335" t="s">
        <v>363</v>
      </c>
      <c r="F9" s="335"/>
    </row>
    <row r="10" spans="2:5" s="333" customFormat="1" ht="15" customHeight="1" thickTop="1">
      <c r="B10" s="967" t="s">
        <v>364</v>
      </c>
      <c r="C10" s="960" t="s">
        <v>54</v>
      </c>
      <c r="D10" s="683" t="str">
        <f>"Остварење "&amp;'Poc. strana'!$C$19-1</f>
        <v>Остварење 2022</v>
      </c>
      <c r="E10" s="681">
        <f>+'Poc. strana'!$C$19</f>
        <v>2023</v>
      </c>
    </row>
    <row r="11" spans="2:5" s="333" customFormat="1" ht="15" customHeight="1">
      <c r="B11" s="968"/>
      <c r="C11" s="961"/>
      <c r="D11" s="684"/>
      <c r="E11" s="682"/>
    </row>
    <row r="12" spans="2:5" s="333" customFormat="1" ht="15" customHeight="1">
      <c r="B12" s="336" t="s">
        <v>121</v>
      </c>
      <c r="C12" s="337" t="s">
        <v>365</v>
      </c>
      <c r="D12" s="628"/>
      <c r="E12" s="629"/>
    </row>
    <row r="13" spans="2:5" s="333" customFormat="1" ht="15" customHeight="1">
      <c r="B13" s="339" t="s">
        <v>137</v>
      </c>
      <c r="C13" s="340" t="s">
        <v>366</v>
      </c>
      <c r="D13" s="630"/>
      <c r="E13" s="631"/>
    </row>
    <row r="14" spans="2:5" s="333" customFormat="1" ht="15" customHeight="1">
      <c r="B14" s="339" t="s">
        <v>368</v>
      </c>
      <c r="C14" s="340" t="s">
        <v>367</v>
      </c>
      <c r="D14" s="630"/>
      <c r="E14" s="631"/>
    </row>
    <row r="15" spans="2:5" s="333" customFormat="1" ht="15" customHeight="1">
      <c r="B15" s="341" t="s">
        <v>143</v>
      </c>
      <c r="C15" s="342" t="s">
        <v>369</v>
      </c>
      <c r="D15" s="630"/>
      <c r="E15" s="631"/>
    </row>
    <row r="16" spans="2:5" s="333" customFormat="1" ht="15" customHeight="1" thickBot="1">
      <c r="B16" s="343" t="s">
        <v>145</v>
      </c>
      <c r="C16" s="344" t="s">
        <v>446</v>
      </c>
      <c r="D16" s="632">
        <f>SUM(D12:D15)</f>
        <v>0</v>
      </c>
      <c r="E16" s="633">
        <f>SUM(E12:E15)</f>
        <v>0</v>
      </c>
    </row>
    <row r="17" spans="2:5" s="333" customFormat="1" ht="15" customHeight="1" thickTop="1">
      <c r="B17" s="332"/>
      <c r="C17" s="338"/>
      <c r="D17" s="345"/>
      <c r="E17" s="338"/>
    </row>
    <row r="18" spans="2:5" s="333" customFormat="1" ht="15" customHeight="1">
      <c r="B18" s="332"/>
      <c r="C18" s="338"/>
      <c r="D18" s="345"/>
      <c r="E18" s="338"/>
    </row>
    <row r="19" spans="2:5" s="333" customFormat="1" ht="15" customHeight="1">
      <c r="B19" s="338" t="s">
        <v>515</v>
      </c>
      <c r="D19" s="345"/>
      <c r="E19" s="338"/>
    </row>
    <row r="20" spans="2:4" s="333" customFormat="1" ht="15" customHeight="1" thickBot="1">
      <c r="B20" s="332"/>
      <c r="C20" s="346"/>
      <c r="D20" s="347"/>
    </row>
    <row r="21" spans="2:17" ht="15" customHeight="1" thickTop="1">
      <c r="B21" s="962" t="s">
        <v>364</v>
      </c>
      <c r="C21" s="964">
        <f>+'Poc. strana'!$C$19</f>
        <v>2023</v>
      </c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65"/>
    </row>
    <row r="22" spans="2:17" ht="15" customHeight="1">
      <c r="B22" s="963"/>
      <c r="C22" s="578" t="s">
        <v>151</v>
      </c>
      <c r="D22" s="600" t="s">
        <v>444</v>
      </c>
      <c r="E22" s="586" t="s">
        <v>7</v>
      </c>
      <c r="F22" s="586" t="s">
        <v>8</v>
      </c>
      <c r="G22" s="586" t="s">
        <v>9</v>
      </c>
      <c r="H22" s="586" t="s">
        <v>81</v>
      </c>
      <c r="I22" s="586" t="s">
        <v>82</v>
      </c>
      <c r="J22" s="586" t="s">
        <v>83</v>
      </c>
      <c r="K22" s="587" t="s">
        <v>84</v>
      </c>
      <c r="L22" s="587" t="s">
        <v>85</v>
      </c>
      <c r="M22" s="587" t="s">
        <v>86</v>
      </c>
      <c r="N22" s="587" t="s">
        <v>87</v>
      </c>
      <c r="O22" s="587" t="s">
        <v>88</v>
      </c>
      <c r="P22" s="604" t="s">
        <v>89</v>
      </c>
      <c r="Q22" s="593" t="s">
        <v>90</v>
      </c>
    </row>
    <row r="23" spans="2:17" ht="15" customHeight="1">
      <c r="B23" s="540" t="s">
        <v>110</v>
      </c>
      <c r="C23" s="581" t="s">
        <v>484</v>
      </c>
      <c r="D23" s="601" t="s">
        <v>301</v>
      </c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605"/>
      <c r="Q23" s="220">
        <f>SUM(E23:P23)</f>
        <v>0</v>
      </c>
    </row>
    <row r="24" spans="2:17" ht="15" customHeight="1">
      <c r="B24" s="540" t="s">
        <v>121</v>
      </c>
      <c r="C24" s="581" t="str">
        <f>+"Посебна накнада за подстицај у "&amp;'Poc. strana'!$C$19&amp;". години"</f>
        <v>Посебна накнада за подстицај у 2023. години</v>
      </c>
      <c r="D24" s="601" t="s">
        <v>272</v>
      </c>
      <c r="E24" s="594"/>
      <c r="F24" s="595">
        <f>+$E24</f>
        <v>0</v>
      </c>
      <c r="G24" s="595">
        <f aca="true" t="shared" si="0" ref="G24:P24">+$E24</f>
        <v>0</v>
      </c>
      <c r="H24" s="595">
        <f t="shared" si="0"/>
        <v>0</v>
      </c>
      <c r="I24" s="595">
        <f t="shared" si="0"/>
        <v>0</v>
      </c>
      <c r="J24" s="595">
        <f t="shared" si="0"/>
        <v>0</v>
      </c>
      <c r="K24" s="595">
        <f t="shared" si="0"/>
        <v>0</v>
      </c>
      <c r="L24" s="595">
        <f t="shared" si="0"/>
        <v>0</v>
      </c>
      <c r="M24" s="595">
        <f t="shared" si="0"/>
        <v>0</v>
      </c>
      <c r="N24" s="595">
        <f t="shared" si="0"/>
        <v>0</v>
      </c>
      <c r="O24" s="595">
        <f t="shared" si="0"/>
        <v>0</v>
      </c>
      <c r="P24" s="606">
        <f t="shared" si="0"/>
        <v>0</v>
      </c>
      <c r="Q24" s="220"/>
    </row>
    <row r="25" spans="2:17" ht="15" customHeight="1" thickBot="1">
      <c r="B25" s="562" t="s">
        <v>137</v>
      </c>
      <c r="C25" s="602" t="s">
        <v>516</v>
      </c>
      <c r="D25" s="603" t="s">
        <v>255</v>
      </c>
      <c r="E25" s="230">
        <f>+E23*E24</f>
        <v>0</v>
      </c>
      <c r="F25" s="230">
        <f aca="true" t="shared" si="1" ref="F25:P25">+F23*F24</f>
        <v>0</v>
      </c>
      <c r="G25" s="230">
        <f t="shared" si="1"/>
        <v>0</v>
      </c>
      <c r="H25" s="230">
        <f t="shared" si="1"/>
        <v>0</v>
      </c>
      <c r="I25" s="230">
        <f t="shared" si="1"/>
        <v>0</v>
      </c>
      <c r="J25" s="230">
        <f t="shared" si="1"/>
        <v>0</v>
      </c>
      <c r="K25" s="230">
        <f t="shared" si="1"/>
        <v>0</v>
      </c>
      <c r="L25" s="230">
        <f t="shared" si="1"/>
        <v>0</v>
      </c>
      <c r="M25" s="230">
        <f t="shared" si="1"/>
        <v>0</v>
      </c>
      <c r="N25" s="230">
        <f t="shared" si="1"/>
        <v>0</v>
      </c>
      <c r="O25" s="230">
        <f t="shared" si="1"/>
        <v>0</v>
      </c>
      <c r="P25" s="607">
        <f t="shared" si="1"/>
        <v>0</v>
      </c>
      <c r="Q25" s="222">
        <f>SUM(E25:P25)</f>
        <v>0</v>
      </c>
    </row>
    <row r="26" spans="3:4" ht="15" customHeight="1" thickBot="1" thickTop="1">
      <c r="C26" s="330"/>
      <c r="D26" s="330"/>
    </row>
    <row r="27" spans="2:17" ht="15" customHeight="1" thickTop="1">
      <c r="B27" s="962" t="s">
        <v>364</v>
      </c>
      <c r="C27" s="964" t="str">
        <f>"Остварење "&amp;'Poc. strana'!$C$19-1</f>
        <v>Остварење 2022</v>
      </c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65"/>
    </row>
    <row r="28" spans="2:17" ht="15" customHeight="1">
      <c r="B28" s="963"/>
      <c r="C28" s="578" t="s">
        <v>151</v>
      </c>
      <c r="D28" s="600" t="s">
        <v>444</v>
      </c>
      <c r="E28" s="586" t="s">
        <v>7</v>
      </c>
      <c r="F28" s="586" t="s">
        <v>8</v>
      </c>
      <c r="G28" s="586" t="s">
        <v>9</v>
      </c>
      <c r="H28" s="586" t="s">
        <v>81</v>
      </c>
      <c r="I28" s="586" t="s">
        <v>82</v>
      </c>
      <c r="J28" s="586" t="s">
        <v>83</v>
      </c>
      <c r="K28" s="587" t="s">
        <v>84</v>
      </c>
      <c r="L28" s="587" t="s">
        <v>85</v>
      </c>
      <c r="M28" s="587" t="s">
        <v>86</v>
      </c>
      <c r="N28" s="587" t="s">
        <v>87</v>
      </c>
      <c r="O28" s="587" t="s">
        <v>88</v>
      </c>
      <c r="P28" s="604" t="s">
        <v>89</v>
      </c>
      <c r="Q28" s="593" t="s">
        <v>90</v>
      </c>
    </row>
    <row r="29" spans="2:17" ht="15" customHeight="1">
      <c r="B29" s="540" t="s">
        <v>110</v>
      </c>
      <c r="C29" s="581" t="s">
        <v>445</v>
      </c>
      <c r="D29" s="601" t="s">
        <v>301</v>
      </c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605"/>
      <c r="Q29" s="220">
        <f>SUM(E29:P29)</f>
        <v>0</v>
      </c>
    </row>
    <row r="30" spans="2:17" ht="15" customHeight="1">
      <c r="B30" s="540" t="s">
        <v>121</v>
      </c>
      <c r="C30" s="581" t="str">
        <f>+"Посебна накнада за подстицај у "&amp;'Poc. strana'!$C$19-1&amp;". години"</f>
        <v>Посебна накнада за подстицај у 2022. години</v>
      </c>
      <c r="D30" s="601" t="s">
        <v>272</v>
      </c>
      <c r="E30" s="594"/>
      <c r="F30" s="595">
        <f>+$E30</f>
        <v>0</v>
      </c>
      <c r="G30" s="595">
        <f aca="true" t="shared" si="2" ref="G30:P30">+$E30</f>
        <v>0</v>
      </c>
      <c r="H30" s="595">
        <f t="shared" si="2"/>
        <v>0</v>
      </c>
      <c r="I30" s="595">
        <f t="shared" si="2"/>
        <v>0</v>
      </c>
      <c r="J30" s="595">
        <f t="shared" si="2"/>
        <v>0</v>
      </c>
      <c r="K30" s="595">
        <f t="shared" si="2"/>
        <v>0</v>
      </c>
      <c r="L30" s="595">
        <f t="shared" si="2"/>
        <v>0</v>
      </c>
      <c r="M30" s="595">
        <f t="shared" si="2"/>
        <v>0</v>
      </c>
      <c r="N30" s="595">
        <f t="shared" si="2"/>
        <v>0</v>
      </c>
      <c r="O30" s="595">
        <f t="shared" si="2"/>
        <v>0</v>
      </c>
      <c r="P30" s="606">
        <f t="shared" si="2"/>
        <v>0</v>
      </c>
      <c r="Q30" s="220"/>
    </row>
    <row r="31" spans="2:17" ht="15" customHeight="1" thickBot="1">
      <c r="B31" s="562" t="s">
        <v>137</v>
      </c>
      <c r="C31" s="602" t="s">
        <v>516</v>
      </c>
      <c r="D31" s="603" t="s">
        <v>255</v>
      </c>
      <c r="E31" s="230">
        <f>+E29*E30</f>
        <v>0</v>
      </c>
      <c r="F31" s="230">
        <f aca="true" t="shared" si="3" ref="F31:P31">+F29*F30</f>
        <v>0</v>
      </c>
      <c r="G31" s="230">
        <f t="shared" si="3"/>
        <v>0</v>
      </c>
      <c r="H31" s="230">
        <f t="shared" si="3"/>
        <v>0</v>
      </c>
      <c r="I31" s="230">
        <f t="shared" si="3"/>
        <v>0</v>
      </c>
      <c r="J31" s="230">
        <f t="shared" si="3"/>
        <v>0</v>
      </c>
      <c r="K31" s="230">
        <f t="shared" si="3"/>
        <v>0</v>
      </c>
      <c r="L31" s="230">
        <f t="shared" si="3"/>
        <v>0</v>
      </c>
      <c r="M31" s="230">
        <f t="shared" si="3"/>
        <v>0</v>
      </c>
      <c r="N31" s="230">
        <f t="shared" si="3"/>
        <v>0</v>
      </c>
      <c r="O31" s="230">
        <f t="shared" si="3"/>
        <v>0</v>
      </c>
      <c r="P31" s="607">
        <f t="shared" si="3"/>
        <v>0</v>
      </c>
      <c r="Q31" s="222">
        <f>SUM(E31:P31)</f>
        <v>0</v>
      </c>
    </row>
    <row r="32" spans="3:4" ht="15" customHeight="1" thickTop="1">
      <c r="C32" s="330"/>
      <c r="D32" s="330"/>
    </row>
    <row r="33" spans="3:4" ht="15" customHeight="1">
      <c r="C33" s="330"/>
      <c r="D33" s="330"/>
    </row>
    <row r="34" spans="3:4" ht="15" customHeight="1">
      <c r="C34" s="330"/>
      <c r="D34" s="330"/>
    </row>
    <row r="35" spans="3:4" ht="15" customHeight="1">
      <c r="C35" s="330"/>
      <c r="D35" s="330"/>
    </row>
    <row r="36" spans="3:4" ht="15" customHeight="1">
      <c r="C36" s="330"/>
      <c r="D36" s="330"/>
    </row>
    <row r="37" spans="3:4" ht="15" customHeight="1">
      <c r="C37" s="330"/>
      <c r="D37" s="330"/>
    </row>
    <row r="38" spans="3:4" ht="15" customHeight="1">
      <c r="C38" s="330"/>
      <c r="D38" s="330"/>
    </row>
    <row r="39" spans="3:4" ht="15" customHeight="1">
      <c r="C39" s="330"/>
      <c r="D39" s="330"/>
    </row>
    <row r="40" spans="3:4" ht="15" customHeight="1">
      <c r="C40" s="330"/>
      <c r="D40" s="330"/>
    </row>
    <row r="41" spans="3:4" ht="15" customHeight="1">
      <c r="C41" s="330"/>
      <c r="D41" s="330"/>
    </row>
    <row r="42" spans="3:4" ht="15" customHeight="1">
      <c r="C42" s="330"/>
      <c r="D42" s="330"/>
    </row>
    <row r="43" spans="3:4" ht="15" customHeight="1">
      <c r="C43" s="330"/>
      <c r="D43" s="330"/>
    </row>
    <row r="44" spans="3:4" ht="15" customHeight="1">
      <c r="C44" s="330"/>
      <c r="D44" s="330"/>
    </row>
    <row r="45" spans="3:4" ht="15" customHeight="1">
      <c r="C45" s="330"/>
      <c r="D45" s="330"/>
    </row>
    <row r="46" spans="3:4" ht="15" customHeight="1">
      <c r="C46" s="330"/>
      <c r="D46" s="330"/>
    </row>
    <row r="47" spans="3:4" ht="15" customHeight="1">
      <c r="C47" s="330"/>
      <c r="D47" s="330"/>
    </row>
    <row r="48" spans="3:4" ht="15" customHeight="1">
      <c r="C48" s="330"/>
      <c r="D48" s="330"/>
    </row>
    <row r="49" spans="3:4" ht="15" customHeight="1">
      <c r="C49" s="330"/>
      <c r="D49" s="330"/>
    </row>
    <row r="50" spans="3:4" ht="15" customHeight="1">
      <c r="C50" s="330"/>
      <c r="D50" s="330"/>
    </row>
    <row r="51" spans="3:4" ht="15" customHeight="1">
      <c r="C51" s="330"/>
      <c r="D51" s="330"/>
    </row>
    <row r="52" spans="3:4" ht="15" customHeight="1">
      <c r="C52" s="330"/>
      <c r="D52" s="330"/>
    </row>
    <row r="53" spans="3:4" ht="15" customHeight="1">
      <c r="C53" s="330"/>
      <c r="D53" s="330"/>
    </row>
    <row r="54" spans="3:4" ht="15" customHeight="1">
      <c r="C54" s="330"/>
      <c r="D54" s="330"/>
    </row>
    <row r="55" spans="3:4" ht="15" customHeight="1">
      <c r="C55" s="330"/>
      <c r="D55" s="330"/>
    </row>
    <row r="56" spans="3:4" ht="15" customHeight="1">
      <c r="C56" s="330"/>
      <c r="D56" s="330"/>
    </row>
    <row r="57" spans="3:4" ht="15" customHeight="1">
      <c r="C57" s="330"/>
      <c r="D57" s="330"/>
    </row>
    <row r="58" spans="3:4" ht="15" customHeight="1">
      <c r="C58" s="330"/>
      <c r="D58" s="330"/>
    </row>
    <row r="59" spans="3:4" ht="15" customHeight="1">
      <c r="C59" s="330"/>
      <c r="D59" s="330"/>
    </row>
    <row r="60" spans="3:4" ht="15" customHeight="1">
      <c r="C60" s="330"/>
      <c r="D60" s="330"/>
    </row>
    <row r="61" spans="3:4" ht="15" customHeight="1">
      <c r="C61" s="330"/>
      <c r="D61" s="330"/>
    </row>
    <row r="62" spans="3:4" ht="15" customHeight="1">
      <c r="C62" s="330"/>
      <c r="D62" s="330"/>
    </row>
    <row r="63" spans="3:4" ht="15" customHeight="1">
      <c r="C63" s="330"/>
      <c r="D63" s="330"/>
    </row>
    <row r="64" spans="3:4" ht="15" customHeight="1">
      <c r="C64" s="330"/>
      <c r="D64" s="330"/>
    </row>
    <row r="65" spans="3:4" ht="15" customHeight="1">
      <c r="C65" s="330"/>
      <c r="D65" s="330"/>
    </row>
    <row r="66" spans="3:4" ht="15" customHeight="1">
      <c r="C66" s="330"/>
      <c r="D66" s="330"/>
    </row>
    <row r="67" spans="3:4" ht="15" customHeight="1">
      <c r="C67" s="330"/>
      <c r="D67" s="330"/>
    </row>
    <row r="68" spans="3:4" ht="15" customHeight="1">
      <c r="C68" s="330"/>
      <c r="D68" s="330"/>
    </row>
    <row r="69" spans="3:4" ht="15" customHeight="1">
      <c r="C69" s="330"/>
      <c r="D69" s="330"/>
    </row>
    <row r="70" spans="3:4" ht="15" customHeight="1">
      <c r="C70" s="330"/>
      <c r="D70" s="330"/>
    </row>
    <row r="71" spans="3:4" ht="15" customHeight="1">
      <c r="C71" s="330"/>
      <c r="D71" s="330"/>
    </row>
    <row r="72" spans="3:4" ht="15" customHeight="1">
      <c r="C72" s="330"/>
      <c r="D72" s="330"/>
    </row>
    <row r="73" spans="3:4" ht="15" customHeight="1">
      <c r="C73" s="330"/>
      <c r="D73" s="330"/>
    </row>
    <row r="74" spans="3:4" ht="15" customHeight="1">
      <c r="C74" s="330"/>
      <c r="D74" s="330"/>
    </row>
    <row r="75" spans="3:4" ht="15" customHeight="1">
      <c r="C75" s="330"/>
      <c r="D75" s="330"/>
    </row>
    <row r="76" spans="3:4" ht="15" customHeight="1">
      <c r="C76" s="330"/>
      <c r="D76" s="330"/>
    </row>
    <row r="77" spans="3:4" ht="15" customHeight="1">
      <c r="C77" s="330"/>
      <c r="D77" s="330"/>
    </row>
    <row r="78" spans="3:4" ht="15" customHeight="1">
      <c r="C78" s="330"/>
      <c r="D78" s="330"/>
    </row>
    <row r="79" spans="3:4" ht="15" customHeight="1">
      <c r="C79" s="330"/>
      <c r="D79" s="330"/>
    </row>
    <row r="80" spans="3:4" ht="15" customHeight="1">
      <c r="C80" s="330"/>
      <c r="D80" s="330"/>
    </row>
    <row r="81" spans="3:4" ht="15" customHeight="1">
      <c r="C81" s="330"/>
      <c r="D81" s="330"/>
    </row>
    <row r="82" spans="3:4" ht="15" customHeight="1">
      <c r="C82" s="330"/>
      <c r="D82" s="330"/>
    </row>
    <row r="83" spans="3:4" ht="15" customHeight="1">
      <c r="C83" s="330"/>
      <c r="D83" s="330"/>
    </row>
    <row r="84" spans="3:4" ht="15" customHeight="1">
      <c r="C84" s="330"/>
      <c r="D84" s="330"/>
    </row>
    <row r="85" spans="3:4" ht="15" customHeight="1">
      <c r="C85" s="330"/>
      <c r="D85" s="330"/>
    </row>
    <row r="86" spans="3:4" ht="15" customHeight="1">
      <c r="C86" s="330"/>
      <c r="D86" s="330"/>
    </row>
    <row r="87" spans="3:4" ht="15" customHeight="1">
      <c r="C87" s="330"/>
      <c r="D87" s="330"/>
    </row>
    <row r="88" spans="3:4" ht="15" customHeight="1">
      <c r="C88" s="330"/>
      <c r="D88" s="330"/>
    </row>
    <row r="89" spans="3:4" ht="15" customHeight="1">
      <c r="C89" s="330"/>
      <c r="D89" s="330"/>
    </row>
    <row r="90" spans="3:4" ht="15" customHeight="1">
      <c r="C90" s="330"/>
      <c r="D90" s="330"/>
    </row>
    <row r="91" spans="3:4" ht="15" customHeight="1">
      <c r="C91" s="330"/>
      <c r="D91" s="330"/>
    </row>
    <row r="92" spans="3:4" ht="15" customHeight="1">
      <c r="C92" s="330"/>
      <c r="D92" s="330"/>
    </row>
    <row r="93" spans="3:4" ht="15" customHeight="1">
      <c r="C93" s="330"/>
      <c r="D93" s="330"/>
    </row>
    <row r="94" spans="3:4" ht="15" customHeight="1">
      <c r="C94" s="330"/>
      <c r="D94" s="330"/>
    </row>
    <row r="95" spans="3:4" ht="15" customHeight="1">
      <c r="C95" s="330"/>
      <c r="D95" s="330"/>
    </row>
    <row r="96" spans="3:4" ht="15" customHeight="1">
      <c r="C96" s="330"/>
      <c r="D96" s="330"/>
    </row>
    <row r="97" spans="3:4" ht="15" customHeight="1">
      <c r="C97" s="330"/>
      <c r="D97" s="330"/>
    </row>
    <row r="98" spans="3:4" ht="15" customHeight="1">
      <c r="C98" s="330"/>
      <c r="D98" s="330"/>
    </row>
    <row r="99" spans="3:4" ht="15" customHeight="1">
      <c r="C99" s="330"/>
      <c r="D99" s="330"/>
    </row>
    <row r="100" spans="3:4" ht="15" customHeight="1">
      <c r="C100" s="330"/>
      <c r="D100" s="330"/>
    </row>
    <row r="101" spans="3:4" ht="15" customHeight="1">
      <c r="C101" s="330"/>
      <c r="D101" s="330"/>
    </row>
    <row r="102" spans="3:4" ht="15" customHeight="1">
      <c r="C102" s="330"/>
      <c r="D102" s="330"/>
    </row>
    <row r="103" spans="3:4" ht="15" customHeight="1">
      <c r="C103" s="330"/>
      <c r="D103" s="330"/>
    </row>
    <row r="104" spans="3:4" ht="15" customHeight="1">
      <c r="C104" s="330"/>
      <c r="D104" s="330"/>
    </row>
    <row r="105" spans="3:4" ht="15" customHeight="1">
      <c r="C105" s="330"/>
      <c r="D105" s="330"/>
    </row>
    <row r="106" spans="3:4" ht="15" customHeight="1">
      <c r="C106" s="330"/>
      <c r="D106" s="330"/>
    </row>
    <row r="107" spans="3:4" ht="15" customHeight="1">
      <c r="C107" s="330"/>
      <c r="D107" s="330"/>
    </row>
    <row r="108" spans="3:4" ht="15" customHeight="1">
      <c r="C108" s="330"/>
      <c r="D108" s="330"/>
    </row>
    <row r="109" spans="3:4" ht="15" customHeight="1">
      <c r="C109" s="330"/>
      <c r="D109" s="330"/>
    </row>
    <row r="110" spans="3:4" ht="15" customHeight="1">
      <c r="C110" s="330"/>
      <c r="D110" s="330"/>
    </row>
    <row r="111" spans="3:4" ht="15" customHeight="1">
      <c r="C111" s="330"/>
      <c r="D111" s="330"/>
    </row>
    <row r="112" spans="3:4" ht="15" customHeight="1">
      <c r="C112" s="330"/>
      <c r="D112" s="330"/>
    </row>
    <row r="113" spans="3:4" ht="15" customHeight="1">
      <c r="C113" s="330"/>
      <c r="D113" s="330"/>
    </row>
    <row r="114" spans="3:4" ht="15" customHeight="1">
      <c r="C114" s="330"/>
      <c r="D114" s="330"/>
    </row>
    <row r="115" spans="3:4" ht="15" customHeight="1">
      <c r="C115" s="330"/>
      <c r="D115" s="330"/>
    </row>
    <row r="116" spans="3:4" ht="15" customHeight="1">
      <c r="C116" s="330"/>
      <c r="D116" s="330"/>
    </row>
    <row r="117" spans="3:4" ht="15" customHeight="1">
      <c r="C117" s="330"/>
      <c r="D117" s="330"/>
    </row>
    <row r="118" spans="3:4" ht="15" customHeight="1">
      <c r="C118" s="330"/>
      <c r="D118" s="330"/>
    </row>
    <row r="119" spans="3:4" ht="15" customHeight="1">
      <c r="C119" s="330"/>
      <c r="D119" s="330"/>
    </row>
    <row r="120" spans="3:4" ht="15" customHeight="1">
      <c r="C120" s="330"/>
      <c r="D120" s="330"/>
    </row>
    <row r="121" spans="3:4" ht="15" customHeight="1">
      <c r="C121" s="330"/>
      <c r="D121" s="330"/>
    </row>
    <row r="122" spans="3:4" ht="15" customHeight="1">
      <c r="C122" s="330"/>
      <c r="D122" s="330"/>
    </row>
    <row r="123" spans="3:4" ht="15" customHeight="1">
      <c r="C123" s="330"/>
      <c r="D123" s="330"/>
    </row>
    <row r="124" spans="3:4" ht="15" customHeight="1">
      <c r="C124" s="330"/>
      <c r="D124" s="330"/>
    </row>
    <row r="125" spans="3:4" ht="15" customHeight="1">
      <c r="C125" s="330"/>
      <c r="D125" s="330"/>
    </row>
    <row r="126" spans="3:4" ht="15" customHeight="1">
      <c r="C126" s="330"/>
      <c r="D126" s="330"/>
    </row>
    <row r="127" spans="3:4" ht="15" customHeight="1">
      <c r="C127" s="330"/>
      <c r="D127" s="330"/>
    </row>
    <row r="128" spans="3:4" ht="15" customHeight="1">
      <c r="C128" s="330"/>
      <c r="D128" s="330"/>
    </row>
    <row r="129" spans="3:4" ht="15" customHeight="1">
      <c r="C129" s="330"/>
      <c r="D129" s="330"/>
    </row>
    <row r="130" spans="3:4" ht="15" customHeight="1">
      <c r="C130" s="330"/>
      <c r="D130" s="330"/>
    </row>
    <row r="131" spans="3:4" ht="15" customHeight="1">
      <c r="C131" s="330"/>
      <c r="D131" s="330"/>
    </row>
    <row r="132" spans="3:4" ht="15" customHeight="1">
      <c r="C132" s="330"/>
      <c r="D132" s="330"/>
    </row>
    <row r="133" spans="3:4" ht="15" customHeight="1">
      <c r="C133" s="330"/>
      <c r="D133" s="330"/>
    </row>
    <row r="134" spans="3:4" ht="15" customHeight="1">
      <c r="C134" s="330"/>
      <c r="D134" s="330"/>
    </row>
    <row r="135" spans="3:4" ht="15" customHeight="1">
      <c r="C135" s="330"/>
      <c r="D135" s="330"/>
    </row>
    <row r="136" spans="3:4" ht="15" customHeight="1">
      <c r="C136" s="330"/>
      <c r="D136" s="330"/>
    </row>
    <row r="137" spans="3:4" ht="15" customHeight="1">
      <c r="C137" s="330"/>
      <c r="D137" s="330"/>
    </row>
    <row r="138" spans="3:4" ht="15" customHeight="1">
      <c r="C138" s="330"/>
      <c r="D138" s="330"/>
    </row>
    <row r="139" spans="3:4" ht="15" customHeight="1">
      <c r="C139" s="330"/>
      <c r="D139" s="330"/>
    </row>
    <row r="140" spans="3:4" ht="15" customHeight="1">
      <c r="C140" s="330"/>
      <c r="D140" s="330"/>
    </row>
    <row r="141" spans="3:4" ht="15" customHeight="1">
      <c r="C141" s="330"/>
      <c r="D141" s="330"/>
    </row>
    <row r="142" spans="3:4" ht="15" customHeight="1">
      <c r="C142" s="330"/>
      <c r="D142" s="330"/>
    </row>
    <row r="143" spans="3:4" ht="15" customHeight="1">
      <c r="C143" s="330"/>
      <c r="D143" s="330"/>
    </row>
    <row r="144" spans="3:4" ht="15" customHeight="1">
      <c r="C144" s="330"/>
      <c r="D144" s="330"/>
    </row>
    <row r="145" spans="3:4" ht="15" customHeight="1">
      <c r="C145" s="330"/>
      <c r="D145" s="330"/>
    </row>
    <row r="146" spans="3:4" ht="15" customHeight="1">
      <c r="C146" s="330"/>
      <c r="D146" s="330"/>
    </row>
    <row r="147" spans="3:4" ht="15" customHeight="1">
      <c r="C147" s="330"/>
      <c r="D147" s="330"/>
    </row>
    <row r="148" spans="3:4" ht="15" customHeight="1">
      <c r="C148" s="330"/>
      <c r="D148" s="330"/>
    </row>
    <row r="149" spans="3:4" ht="15" customHeight="1">
      <c r="C149" s="330"/>
      <c r="D149" s="330"/>
    </row>
    <row r="150" spans="3:4" ht="15" customHeight="1">
      <c r="C150" s="330"/>
      <c r="D150" s="330"/>
    </row>
    <row r="151" spans="3:4" ht="15" customHeight="1">
      <c r="C151" s="330"/>
      <c r="D151" s="330"/>
    </row>
    <row r="152" spans="3:4" ht="15" customHeight="1">
      <c r="C152" s="330"/>
      <c r="D152" s="330"/>
    </row>
    <row r="153" spans="3:4" ht="15" customHeight="1">
      <c r="C153" s="330"/>
      <c r="D153" s="330"/>
    </row>
    <row r="154" spans="3:4" ht="15" customHeight="1">
      <c r="C154" s="330"/>
      <c r="D154" s="330"/>
    </row>
    <row r="155" spans="3:4" ht="15" customHeight="1">
      <c r="C155" s="330"/>
      <c r="D155" s="330"/>
    </row>
    <row r="156" spans="3:4" ht="15" customHeight="1">
      <c r="C156" s="330"/>
      <c r="D156" s="330"/>
    </row>
    <row r="157" spans="3:4" ht="15" customHeight="1">
      <c r="C157" s="330"/>
      <c r="D157" s="330"/>
    </row>
    <row r="158" spans="3:4" ht="15" customHeight="1">
      <c r="C158" s="330"/>
      <c r="D158" s="330"/>
    </row>
    <row r="159" spans="3:4" ht="15" customHeight="1">
      <c r="C159" s="330"/>
      <c r="D159" s="330"/>
    </row>
    <row r="160" spans="3:4" ht="15" customHeight="1">
      <c r="C160" s="330"/>
      <c r="D160" s="330"/>
    </row>
    <row r="161" spans="3:4" ht="15" customHeight="1">
      <c r="C161" s="330"/>
      <c r="D161" s="330"/>
    </row>
    <row r="162" spans="3:4" ht="15" customHeight="1">
      <c r="C162" s="330"/>
      <c r="D162" s="330"/>
    </row>
    <row r="163" spans="3:4" ht="15" customHeight="1">
      <c r="C163" s="330"/>
      <c r="D163" s="330"/>
    </row>
    <row r="164" spans="3:4" ht="15" customHeight="1">
      <c r="C164" s="330"/>
      <c r="D164" s="330"/>
    </row>
    <row r="165" spans="3:4" ht="15" customHeight="1">
      <c r="C165" s="330"/>
      <c r="D165" s="330"/>
    </row>
    <row r="166" spans="3:4" ht="15" customHeight="1">
      <c r="C166" s="330"/>
      <c r="D166" s="330"/>
    </row>
    <row r="167" spans="3:4" ht="15" customHeight="1">
      <c r="C167" s="330"/>
      <c r="D167" s="330"/>
    </row>
    <row r="168" spans="3:4" ht="15" customHeight="1">
      <c r="C168" s="330"/>
      <c r="D168" s="330"/>
    </row>
    <row r="169" spans="3:4" ht="15" customHeight="1">
      <c r="C169" s="330"/>
      <c r="D169" s="330"/>
    </row>
    <row r="170" spans="3:4" ht="15" customHeight="1">
      <c r="C170" s="330"/>
      <c r="D170" s="330"/>
    </row>
    <row r="171" spans="3:4" ht="15" customHeight="1">
      <c r="C171" s="330"/>
      <c r="D171" s="330"/>
    </row>
  </sheetData>
  <sheetProtection/>
  <mergeCells count="7">
    <mergeCell ref="C10:C11"/>
    <mergeCell ref="B21:B22"/>
    <mergeCell ref="C21:Q21"/>
    <mergeCell ref="B7:E7"/>
    <mergeCell ref="C27:Q27"/>
    <mergeCell ref="B27:B28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Footer>&amp;RСтрана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34"/>
  <sheetViews>
    <sheetView showGridLines="0" showZeros="0" workbookViewId="0" topLeftCell="A1">
      <selection activeCell="U44" sqref="U44"/>
    </sheetView>
  </sheetViews>
  <sheetFormatPr defaultColWidth="9.140625" defaultRowHeight="12.75"/>
  <cols>
    <col min="1" max="1" width="3.28125" style="4" customWidth="1"/>
    <col min="2" max="2" width="6.28125" style="29" customWidth="1"/>
    <col min="3" max="3" width="50.28125" style="4" customWidth="1"/>
    <col min="4" max="4" width="14.28125" style="4" bestFit="1" customWidth="1"/>
    <col min="5" max="7" width="10.7109375" style="4" customWidth="1"/>
    <col min="8" max="8" width="12.421875" style="4" customWidth="1"/>
    <col min="9" max="17" width="10.7109375" style="4" customWidth="1"/>
    <col min="18" max="18" width="3.421875" style="4" customWidth="1"/>
    <col min="19" max="19" width="9.140625" style="4" customWidth="1"/>
    <col min="20" max="20" width="40.7109375" style="4" customWidth="1"/>
    <col min="21" max="35" width="10.7109375" style="4" customWidth="1"/>
    <col min="36" max="16384" width="9.140625" style="4" customWidth="1"/>
  </cols>
  <sheetData>
    <row r="1" spans="1:9" ht="12.75">
      <c r="A1" s="15" t="s">
        <v>78</v>
      </c>
      <c r="B1" s="15"/>
      <c r="C1" s="16"/>
      <c r="D1" s="12"/>
      <c r="E1" s="12"/>
      <c r="F1" s="12"/>
      <c r="G1" s="12"/>
      <c r="H1" s="12"/>
      <c r="I1" s="12"/>
    </row>
    <row r="2" spans="1:9" ht="12.75">
      <c r="A2" s="15"/>
      <c r="B2" s="15"/>
      <c r="C2" s="16"/>
      <c r="D2" s="12"/>
      <c r="E2" s="12"/>
      <c r="F2" s="12"/>
      <c r="G2" s="12"/>
      <c r="H2" s="12"/>
      <c r="I2" s="12"/>
    </row>
    <row r="3" spans="1:9" ht="12.75">
      <c r="A3" s="7"/>
      <c r="B3" s="10" t="str">
        <f>+CONCATENATE('Poc. strana'!$A$15," ",'Poc. strana'!$C$15)</f>
        <v>Назив енергетског субјекта: </v>
      </c>
      <c r="C3" s="13"/>
      <c r="D3" s="10"/>
      <c r="E3" s="7"/>
      <c r="F3" s="7"/>
      <c r="G3" s="7"/>
      <c r="H3" s="7"/>
      <c r="I3" s="7"/>
    </row>
    <row r="4" spans="1:9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13"/>
      <c r="D4" s="10"/>
      <c r="E4" s="7"/>
      <c r="F4" s="7"/>
      <c r="G4" s="7"/>
      <c r="H4" s="7"/>
      <c r="I4" s="7"/>
    </row>
    <row r="5" spans="1:9" ht="12.75">
      <c r="A5" s="30"/>
      <c r="B5" s="10" t="str">
        <f>+CONCATENATE('Poc. strana'!$A$29," ",'Poc. strana'!$C$29)</f>
        <v>Датум обраде: </v>
      </c>
      <c r="C5" s="13"/>
      <c r="D5" s="10"/>
      <c r="E5" s="7"/>
      <c r="F5" s="7"/>
      <c r="G5" s="7"/>
      <c r="H5" s="7"/>
      <c r="I5" s="7"/>
    </row>
    <row r="6" spans="1:9" ht="12.75">
      <c r="A6" s="5"/>
      <c r="B6" s="13"/>
      <c r="C6" s="6"/>
      <c r="D6" s="6"/>
      <c r="E6" s="7"/>
      <c r="F6" s="7"/>
      <c r="G6" s="7"/>
      <c r="H6" s="7"/>
      <c r="I6" s="7"/>
    </row>
    <row r="7" spans="1:9" ht="12.75">
      <c r="A7" s="3"/>
      <c r="B7" s="969" t="s">
        <v>376</v>
      </c>
      <c r="C7" s="969"/>
      <c r="D7" s="969"/>
      <c r="E7" s="969"/>
      <c r="F7" s="969"/>
      <c r="G7" s="969"/>
      <c r="H7" s="969"/>
      <c r="I7" s="674"/>
    </row>
    <row r="8" spans="1:9" ht="12.75">
      <c r="A8" s="3"/>
      <c r="B8" s="427"/>
      <c r="C8" s="426"/>
      <c r="D8" s="426"/>
      <c r="E8" s="426"/>
      <c r="F8" s="426"/>
      <c r="G8" s="426"/>
      <c r="H8" s="428"/>
      <c r="I8" s="428"/>
    </row>
    <row r="9" spans="2:9" ht="13.5" thickBot="1">
      <c r="B9" s="429"/>
      <c r="C9" s="430"/>
      <c r="D9" s="430"/>
      <c r="E9" s="428"/>
      <c r="F9" s="431"/>
      <c r="G9" s="431"/>
      <c r="H9" s="431" t="s">
        <v>363</v>
      </c>
      <c r="I9" s="428"/>
    </row>
    <row r="10" spans="2:8" ht="13.5" customHeight="1" thickTop="1">
      <c r="B10" s="970" t="s">
        <v>5</v>
      </c>
      <c r="C10" s="972" t="s">
        <v>54</v>
      </c>
      <c r="D10" s="972" t="s">
        <v>70</v>
      </c>
      <c r="E10" s="974">
        <f>+'Poc. strana'!C19-1</f>
        <v>2022</v>
      </c>
      <c r="F10" s="975"/>
      <c r="G10" s="976" t="s">
        <v>488</v>
      </c>
      <c r="H10" s="978" t="s">
        <v>489</v>
      </c>
    </row>
    <row r="11" spans="2:10" s="28" customFormat="1" ht="48.75" customHeight="1">
      <c r="B11" s="971"/>
      <c r="C11" s="973"/>
      <c r="D11" s="973"/>
      <c r="E11" s="432" t="s">
        <v>486</v>
      </c>
      <c r="F11" s="433" t="s">
        <v>487</v>
      </c>
      <c r="G11" s="977"/>
      <c r="H11" s="979"/>
      <c r="J11"/>
    </row>
    <row r="12" spans="2:11" ht="15.75">
      <c r="B12" s="434" t="s">
        <v>110</v>
      </c>
      <c r="C12" s="38" t="s">
        <v>98</v>
      </c>
      <c r="D12" s="435" t="s">
        <v>485</v>
      </c>
      <c r="E12" s="563">
        <f>+'2 Oper Troskovi OP'!E81</f>
        <v>0</v>
      </c>
      <c r="F12" s="980">
        <f>+AI112</f>
        <v>0</v>
      </c>
      <c r="G12" s="983"/>
      <c r="H12" s="985"/>
      <c r="J12"/>
      <c r="K12"/>
    </row>
    <row r="13" spans="2:11" ht="13.5" customHeight="1">
      <c r="B13" s="436" t="s">
        <v>121</v>
      </c>
      <c r="C13" s="41" t="s">
        <v>100</v>
      </c>
      <c r="D13" s="437" t="s">
        <v>490</v>
      </c>
      <c r="E13" s="564">
        <f>+'3 Amortizacija'!$D$52</f>
        <v>0</v>
      </c>
      <c r="F13" s="981"/>
      <c r="G13" s="984"/>
      <c r="H13" s="986"/>
      <c r="J13"/>
      <c r="K13"/>
    </row>
    <row r="14" spans="2:11" ht="15.75">
      <c r="B14" s="436" t="s">
        <v>137</v>
      </c>
      <c r="C14" s="41" t="s">
        <v>102</v>
      </c>
      <c r="D14" s="438" t="s">
        <v>491</v>
      </c>
      <c r="E14" s="564">
        <f>+'4 Nabavk ELEN'!$Q$36</f>
        <v>0</v>
      </c>
      <c r="F14" s="981"/>
      <c r="G14" s="984"/>
      <c r="H14" s="986"/>
      <c r="J14"/>
      <c r="K14"/>
    </row>
    <row r="15" spans="2:11" ht="15.75">
      <c r="B15" s="436" t="s">
        <v>368</v>
      </c>
      <c r="C15" s="71" t="s">
        <v>258</v>
      </c>
      <c r="D15" s="438" t="s">
        <v>492</v>
      </c>
      <c r="E15" s="564">
        <f>+'6 Trosk distribucije'!AI151</f>
        <v>0</v>
      </c>
      <c r="F15" s="981"/>
      <c r="G15" s="984"/>
      <c r="H15" s="986"/>
      <c r="J15"/>
      <c r="K15"/>
    </row>
    <row r="16" spans="2:11" ht="15.75">
      <c r="B16" s="436" t="s">
        <v>143</v>
      </c>
      <c r="C16" s="41" t="s">
        <v>513</v>
      </c>
      <c r="D16" s="446" t="s">
        <v>493</v>
      </c>
      <c r="E16" s="564">
        <f>+'7 Dobit'!$E$13</f>
        <v>0</v>
      </c>
      <c r="F16" s="981"/>
      <c r="G16" s="984"/>
      <c r="H16" s="986"/>
      <c r="J16"/>
      <c r="K16"/>
    </row>
    <row r="17" spans="2:18" ht="15.75">
      <c r="B17" s="436" t="s">
        <v>145</v>
      </c>
      <c r="C17" s="41" t="s">
        <v>358</v>
      </c>
      <c r="D17" s="42" t="s">
        <v>496</v>
      </c>
      <c r="E17" s="666">
        <f>+'8 Ostali prihodi'!$D$16</f>
        <v>0</v>
      </c>
      <c r="F17" s="981"/>
      <c r="G17" s="984"/>
      <c r="H17" s="986"/>
      <c r="J17"/>
      <c r="K17"/>
      <c r="R17" s="29"/>
    </row>
    <row r="18" spans="2:18" ht="15.75">
      <c r="B18" s="657" t="s">
        <v>147</v>
      </c>
      <c r="C18" s="658" t="s">
        <v>359</v>
      </c>
      <c r="D18" s="667" t="s">
        <v>494</v>
      </c>
      <c r="E18" s="766"/>
      <c r="F18" s="982"/>
      <c r="G18" s="652"/>
      <c r="H18" s="656"/>
      <c r="J18"/>
      <c r="K18"/>
      <c r="R18" s="29"/>
    </row>
    <row r="19" spans="2:11" ht="16.5" thickBot="1">
      <c r="B19" s="665" t="s">
        <v>406</v>
      </c>
      <c r="C19" s="44" t="s">
        <v>481</v>
      </c>
      <c r="D19" s="231" t="s">
        <v>495</v>
      </c>
      <c r="E19" s="669">
        <f>SUM(E12:E16)-E17+E18</f>
        <v>0</v>
      </c>
      <c r="F19" s="668">
        <f>+AH124</f>
        <v>0</v>
      </c>
      <c r="G19" s="439"/>
      <c r="H19" s="440">
        <f>(E19-F19)*(1+G19)</f>
        <v>0</v>
      </c>
      <c r="J19"/>
      <c r="K19"/>
    </row>
    <row r="20" spans="2:9" ht="13.5" thickTop="1">
      <c r="B20" s="429"/>
      <c r="C20" s="441"/>
      <c r="D20" s="441"/>
      <c r="E20" s="442"/>
      <c r="F20" s="442"/>
      <c r="G20" s="442"/>
      <c r="H20" s="428"/>
      <c r="I20" s="428"/>
    </row>
    <row r="21" spans="2:9" ht="12.75">
      <c r="B21" s="443" t="s">
        <v>374</v>
      </c>
      <c r="C21" s="428"/>
      <c r="D21" s="428"/>
      <c r="E21" s="428"/>
      <c r="F21" s="444"/>
      <c r="G21" s="428"/>
      <c r="H21" s="428"/>
      <c r="I21" s="428"/>
    </row>
    <row r="22" spans="2:9" ht="12.75">
      <c r="B22" s="443" t="s">
        <v>499</v>
      </c>
      <c r="C22" s="428"/>
      <c r="D22" s="428"/>
      <c r="E22" s="428"/>
      <c r="F22" s="444"/>
      <c r="G22" s="428"/>
      <c r="H22" s="428"/>
      <c r="I22" s="428"/>
    </row>
    <row r="23" spans="2:9" ht="12.75">
      <c r="B23" s="443" t="s">
        <v>498</v>
      </c>
      <c r="C23" s="428"/>
      <c r="D23" s="428"/>
      <c r="E23" s="428"/>
      <c r="F23" s="444"/>
      <c r="G23" s="428"/>
      <c r="H23" s="428"/>
      <c r="I23" s="428"/>
    </row>
    <row r="24" spans="2:9" ht="15.75">
      <c r="B24" s="427" t="s">
        <v>500</v>
      </c>
      <c r="C24" s="428"/>
      <c r="D24" s="428"/>
      <c r="E24" s="428"/>
      <c r="F24" s="428"/>
      <c r="G24" s="428"/>
      <c r="H24" s="428"/>
      <c r="I24" s="428"/>
    </row>
    <row r="25" spans="2:9" ht="12.75">
      <c r="B25" s="427" t="s">
        <v>501</v>
      </c>
      <c r="C25" s="428"/>
      <c r="D25" s="428"/>
      <c r="E25" s="428"/>
      <c r="F25" s="428"/>
      <c r="G25" s="428"/>
      <c r="H25" s="428"/>
      <c r="I25" s="428"/>
    </row>
    <row r="26" spans="2:9" ht="12.75">
      <c r="B26" s="427" t="s">
        <v>514</v>
      </c>
      <c r="C26" s="428"/>
      <c r="D26" s="428"/>
      <c r="E26" s="428"/>
      <c r="F26" s="428"/>
      <c r="G26" s="428"/>
      <c r="H26" s="428"/>
      <c r="I26" s="428"/>
    </row>
    <row r="27" spans="2:9" ht="12.75">
      <c r="B27" s="445" t="s">
        <v>375</v>
      </c>
      <c r="C27" s="428"/>
      <c r="D27" s="428"/>
      <c r="E27" s="428"/>
      <c r="F27" s="428"/>
      <c r="G27" s="428"/>
      <c r="H27" s="428"/>
      <c r="I27" s="428"/>
    </row>
    <row r="29" spans="2:35" ht="12.75">
      <c r="B29" s="953" t="str">
        <f>+"ОСТВАРЕЊЕ ЕЕ БИЛАНСА У "&amp;E10&amp;". ГОДИНИ"</f>
        <v>ОСТВАРЕЊЕ ЕЕ БИЛАНСА У 2022. ГОДИНИ</v>
      </c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447"/>
      <c r="S29" s="953" t="str">
        <f>+"ОСТВАРЕН ПРИХОД У "&amp;$E$10&amp;". ГОДИНИ"</f>
        <v>ОСТВАРЕН ПРИХОД У 2022. ГОДИНИ</v>
      </c>
      <c r="T29" s="953"/>
      <c r="U29" s="953"/>
      <c r="V29" s="953"/>
      <c r="W29" s="953"/>
      <c r="X29" s="953"/>
      <c r="Y29" s="953"/>
      <c r="Z29" s="953"/>
      <c r="AA29" s="953"/>
      <c r="AB29" s="953"/>
      <c r="AC29" s="953"/>
      <c r="AD29" s="953"/>
      <c r="AE29" s="953"/>
      <c r="AF29" s="953"/>
      <c r="AG29" s="953"/>
      <c r="AH29" s="953"/>
      <c r="AI29" s="953"/>
    </row>
    <row r="30" spans="2:35" ht="12.75"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447"/>
      <c r="S30" s="825"/>
      <c r="T30" s="825"/>
      <c r="U30" s="825"/>
      <c r="V30" s="825"/>
      <c r="W30" s="825"/>
      <c r="X30" s="825"/>
      <c r="Y30" s="825"/>
      <c r="Z30" s="825"/>
      <c r="AA30" s="825"/>
      <c r="AB30" s="825"/>
      <c r="AC30" s="825"/>
      <c r="AD30" s="825"/>
      <c r="AE30" s="825"/>
      <c r="AF30" s="825"/>
      <c r="AG30" s="825"/>
      <c r="AH30" s="825"/>
      <c r="AI30" s="825"/>
    </row>
    <row r="31" spans="2:35" ht="14.25" thickBot="1">
      <c r="B31" s="454"/>
      <c r="C31" s="451"/>
      <c r="D31" s="451"/>
      <c r="E31" s="451"/>
      <c r="F31" s="451"/>
      <c r="G31" s="451"/>
      <c r="H31" s="451"/>
      <c r="I31" s="455"/>
      <c r="J31" s="451"/>
      <c r="K31" s="451"/>
      <c r="L31" s="451"/>
      <c r="M31" s="451"/>
      <c r="N31" s="455"/>
      <c r="O31" s="451"/>
      <c r="P31" s="451"/>
      <c r="Q31" s="451"/>
      <c r="R31" s="456"/>
      <c r="S31" s="448"/>
      <c r="T31" s="452"/>
      <c r="U31" s="450"/>
      <c r="V31" s="450"/>
      <c r="W31" s="450"/>
      <c r="X31" s="450"/>
      <c r="Y31" s="453"/>
      <c r="Z31" s="450"/>
      <c r="AA31" s="450"/>
      <c r="AB31" s="450"/>
      <c r="AC31" s="450"/>
      <c r="AD31" s="450"/>
      <c r="AE31" s="450"/>
      <c r="AF31" s="450"/>
      <c r="AG31" s="450"/>
      <c r="AH31" s="449"/>
      <c r="AI31" s="449"/>
    </row>
    <row r="32" spans="2:35" ht="14.25" customHeight="1" thickTop="1">
      <c r="B32" s="951" t="s">
        <v>5</v>
      </c>
      <c r="C32" s="949" t="s">
        <v>350</v>
      </c>
      <c r="D32" s="947" t="s">
        <v>351</v>
      </c>
      <c r="E32" s="954" t="s">
        <v>352</v>
      </c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5"/>
      <c r="R32" s="424"/>
      <c r="S32" s="943" t="s">
        <v>5</v>
      </c>
      <c r="T32" s="945" t="s">
        <v>350</v>
      </c>
      <c r="U32" s="885" t="s">
        <v>502</v>
      </c>
      <c r="V32" s="956" t="s">
        <v>353</v>
      </c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8"/>
      <c r="AI32"/>
    </row>
    <row r="33" spans="2:35" ht="12.75">
      <c r="B33" s="952"/>
      <c r="C33" s="950"/>
      <c r="D33" s="948"/>
      <c r="E33" s="775" t="s">
        <v>7</v>
      </c>
      <c r="F33" s="775" t="s">
        <v>8</v>
      </c>
      <c r="G33" s="775" t="s">
        <v>9</v>
      </c>
      <c r="H33" s="775" t="s">
        <v>81</v>
      </c>
      <c r="I33" s="775" t="s">
        <v>82</v>
      </c>
      <c r="J33" s="775" t="s">
        <v>83</v>
      </c>
      <c r="K33" s="775" t="s">
        <v>84</v>
      </c>
      <c r="L33" s="775" t="s">
        <v>85</v>
      </c>
      <c r="M33" s="775" t="s">
        <v>86</v>
      </c>
      <c r="N33" s="775" t="s">
        <v>87</v>
      </c>
      <c r="O33" s="775" t="s">
        <v>88</v>
      </c>
      <c r="P33" s="775" t="s">
        <v>89</v>
      </c>
      <c r="Q33" s="776" t="s">
        <v>90</v>
      </c>
      <c r="R33" s="458"/>
      <c r="S33" s="944"/>
      <c r="T33" s="946"/>
      <c r="U33" s="832"/>
      <c r="V33" s="281" t="s">
        <v>7</v>
      </c>
      <c r="W33" s="281" t="s">
        <v>8</v>
      </c>
      <c r="X33" s="281" t="s">
        <v>9</v>
      </c>
      <c r="Y33" s="281" t="s">
        <v>81</v>
      </c>
      <c r="Z33" s="281" t="s">
        <v>82</v>
      </c>
      <c r="AA33" s="281" t="s">
        <v>83</v>
      </c>
      <c r="AB33" s="281" t="s">
        <v>84</v>
      </c>
      <c r="AC33" s="281" t="s">
        <v>85</v>
      </c>
      <c r="AD33" s="281" t="s">
        <v>86</v>
      </c>
      <c r="AE33" s="281" t="s">
        <v>87</v>
      </c>
      <c r="AF33" s="281" t="s">
        <v>88</v>
      </c>
      <c r="AG33" s="281" t="s">
        <v>89</v>
      </c>
      <c r="AH33" s="314" t="s">
        <v>90</v>
      </c>
      <c r="AI33"/>
    </row>
    <row r="34" spans="2:35" ht="13.5" customHeight="1">
      <c r="B34" s="466"/>
      <c r="C34" s="464" t="s">
        <v>380</v>
      </c>
      <c r="D34" s="778" t="s">
        <v>301</v>
      </c>
      <c r="E34" s="467">
        <f>E35+E47+E116</f>
        <v>0</v>
      </c>
      <c r="F34" s="467">
        <f aca="true" t="shared" si="0" ref="F34:P34">F35+F47+F116</f>
        <v>0</v>
      </c>
      <c r="G34" s="467">
        <f t="shared" si="0"/>
        <v>0</v>
      </c>
      <c r="H34" s="467">
        <f t="shared" si="0"/>
        <v>0</v>
      </c>
      <c r="I34" s="467">
        <f t="shared" si="0"/>
        <v>0</v>
      </c>
      <c r="J34" s="467">
        <f t="shared" si="0"/>
        <v>0</v>
      </c>
      <c r="K34" s="467">
        <f t="shared" si="0"/>
        <v>0</v>
      </c>
      <c r="L34" s="467">
        <f t="shared" si="0"/>
        <v>0</v>
      </c>
      <c r="M34" s="467">
        <f t="shared" si="0"/>
        <v>0</v>
      </c>
      <c r="N34" s="467">
        <f t="shared" si="0"/>
        <v>0</v>
      </c>
      <c r="O34" s="467">
        <f t="shared" si="0"/>
        <v>0</v>
      </c>
      <c r="P34" s="467">
        <f t="shared" si="0"/>
        <v>0</v>
      </c>
      <c r="Q34" s="468">
        <f>Q35+Q47+Q116</f>
        <v>0</v>
      </c>
      <c r="R34" s="469"/>
      <c r="S34" s="466"/>
      <c r="T34" s="470" t="s">
        <v>380</v>
      </c>
      <c r="U34" s="459"/>
      <c r="V34" s="275">
        <f>V35+V47+V116</f>
        <v>0</v>
      </c>
      <c r="W34" s="275">
        <f aca="true" t="shared" si="1" ref="W34:AG34">W35+W47+W116</f>
        <v>0</v>
      </c>
      <c r="X34" s="275">
        <f t="shared" si="1"/>
        <v>0</v>
      </c>
      <c r="Y34" s="275">
        <f t="shared" si="1"/>
        <v>0</v>
      </c>
      <c r="Z34" s="275">
        <f t="shared" si="1"/>
        <v>0</v>
      </c>
      <c r="AA34" s="275">
        <f t="shared" si="1"/>
        <v>0</v>
      </c>
      <c r="AB34" s="275">
        <f t="shared" si="1"/>
        <v>0</v>
      </c>
      <c r="AC34" s="275">
        <f t="shared" si="1"/>
        <v>0</v>
      </c>
      <c r="AD34" s="275">
        <f t="shared" si="1"/>
        <v>0</v>
      </c>
      <c r="AE34" s="275">
        <f t="shared" si="1"/>
        <v>0</v>
      </c>
      <c r="AF34" s="275">
        <f t="shared" si="1"/>
        <v>0</v>
      </c>
      <c r="AG34" s="275">
        <f t="shared" si="1"/>
        <v>0</v>
      </c>
      <c r="AH34" s="460">
        <f>AH35+AH47+AH116</f>
        <v>0</v>
      </c>
      <c r="AI34"/>
    </row>
    <row r="35" spans="2:35" ht="12.75">
      <c r="B35" s="241" t="s">
        <v>0</v>
      </c>
      <c r="C35" s="242" t="s">
        <v>321</v>
      </c>
      <c r="D35" s="274" t="s">
        <v>301</v>
      </c>
      <c r="E35" s="244">
        <f>+E40</f>
        <v>0</v>
      </c>
      <c r="F35" s="244">
        <f aca="true" t="shared" si="2" ref="F35:P35">+F40</f>
        <v>0</v>
      </c>
      <c r="G35" s="244">
        <f t="shared" si="2"/>
        <v>0</v>
      </c>
      <c r="H35" s="244">
        <f t="shared" si="2"/>
        <v>0</v>
      </c>
      <c r="I35" s="244">
        <f t="shared" si="2"/>
        <v>0</v>
      </c>
      <c r="J35" s="244">
        <f t="shared" si="2"/>
        <v>0</v>
      </c>
      <c r="K35" s="244">
        <f t="shared" si="2"/>
        <v>0</v>
      </c>
      <c r="L35" s="244">
        <f t="shared" si="2"/>
        <v>0</v>
      </c>
      <c r="M35" s="244">
        <f t="shared" si="2"/>
        <v>0</v>
      </c>
      <c r="N35" s="244">
        <f t="shared" si="2"/>
        <v>0</v>
      </c>
      <c r="O35" s="244">
        <f t="shared" si="2"/>
        <v>0</v>
      </c>
      <c r="P35" s="244">
        <f t="shared" si="2"/>
        <v>0</v>
      </c>
      <c r="Q35" s="273">
        <f>SUM(E35:P35)</f>
        <v>0</v>
      </c>
      <c r="R35" s="246"/>
      <c r="S35" s="241" t="s">
        <v>0</v>
      </c>
      <c r="T35" s="242" t="s">
        <v>321</v>
      </c>
      <c r="U35" s="425"/>
      <c r="V35" s="275">
        <f>+V36+V37+V40+V43</f>
        <v>0</v>
      </c>
      <c r="W35" s="275">
        <f aca="true" t="shared" si="3" ref="W35:AG35">+W36+W37+W40+W43</f>
        <v>0</v>
      </c>
      <c r="X35" s="275">
        <f t="shared" si="3"/>
        <v>0</v>
      </c>
      <c r="Y35" s="275">
        <f t="shared" si="3"/>
        <v>0</v>
      </c>
      <c r="Z35" s="275">
        <f t="shared" si="3"/>
        <v>0</v>
      </c>
      <c r="AA35" s="275">
        <f t="shared" si="3"/>
        <v>0</v>
      </c>
      <c r="AB35" s="275">
        <f t="shared" si="3"/>
        <v>0</v>
      </c>
      <c r="AC35" s="275">
        <f t="shared" si="3"/>
        <v>0</v>
      </c>
      <c r="AD35" s="275">
        <f t="shared" si="3"/>
        <v>0</v>
      </c>
      <c r="AE35" s="275">
        <f t="shared" si="3"/>
        <v>0</v>
      </c>
      <c r="AF35" s="275">
        <f t="shared" si="3"/>
        <v>0</v>
      </c>
      <c r="AG35" s="275">
        <f t="shared" si="3"/>
        <v>0</v>
      </c>
      <c r="AH35" s="460">
        <f>+AH36+AH37+AH40+AH43</f>
        <v>0</v>
      </c>
      <c r="AI35"/>
    </row>
    <row r="36" spans="2:35" ht="12.75">
      <c r="B36" s="276" t="s">
        <v>27</v>
      </c>
      <c r="C36" s="248" t="s">
        <v>306</v>
      </c>
      <c r="D36" s="473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8">
        <f aca="true" t="shared" si="4" ref="Q36:Q45">SUM(E36:P36)</f>
        <v>0</v>
      </c>
      <c r="R36" s="246"/>
      <c r="S36" s="276" t="s">
        <v>27</v>
      </c>
      <c r="T36" s="248" t="s">
        <v>306</v>
      </c>
      <c r="U36" s="1184"/>
      <c r="V36" s="238">
        <f>+E36*$U36/1000</f>
        <v>0</v>
      </c>
      <c r="W36" s="238">
        <f aca="true" t="shared" si="5" ref="W36:AG36">+F36*$U36/1000</f>
        <v>0</v>
      </c>
      <c r="X36" s="238">
        <f t="shared" si="5"/>
        <v>0</v>
      </c>
      <c r="Y36" s="238">
        <f t="shared" si="5"/>
        <v>0</v>
      </c>
      <c r="Z36" s="238">
        <f t="shared" si="5"/>
        <v>0</v>
      </c>
      <c r="AA36" s="238">
        <f t="shared" si="5"/>
        <v>0</v>
      </c>
      <c r="AB36" s="238">
        <f t="shared" si="5"/>
        <v>0</v>
      </c>
      <c r="AC36" s="238">
        <f t="shared" si="5"/>
        <v>0</v>
      </c>
      <c r="AD36" s="238">
        <f t="shared" si="5"/>
        <v>0</v>
      </c>
      <c r="AE36" s="238">
        <f t="shared" si="5"/>
        <v>0</v>
      </c>
      <c r="AF36" s="238">
        <f t="shared" si="5"/>
        <v>0</v>
      </c>
      <c r="AG36" s="238">
        <f t="shared" si="5"/>
        <v>0</v>
      </c>
      <c r="AH36" s="461">
        <f aca="true" t="shared" si="6" ref="AH36:AH45">SUM(V36:AG36)</f>
        <v>0</v>
      </c>
      <c r="AI36"/>
    </row>
    <row r="37" spans="2:35" ht="12.75">
      <c r="B37" s="279" t="s">
        <v>28</v>
      </c>
      <c r="C37" s="253" t="s">
        <v>307</v>
      </c>
      <c r="D37" s="233" t="s">
        <v>299</v>
      </c>
      <c r="E37" s="254">
        <f aca="true" t="shared" si="7" ref="E37:P37">+E38+E39</f>
        <v>0</v>
      </c>
      <c r="F37" s="254">
        <f t="shared" si="7"/>
        <v>0</v>
      </c>
      <c r="G37" s="254">
        <f t="shared" si="7"/>
        <v>0</v>
      </c>
      <c r="H37" s="254">
        <f t="shared" si="7"/>
        <v>0</v>
      </c>
      <c r="I37" s="254">
        <f t="shared" si="7"/>
        <v>0</v>
      </c>
      <c r="J37" s="254">
        <f t="shared" si="7"/>
        <v>0</v>
      </c>
      <c r="K37" s="254">
        <f t="shared" si="7"/>
        <v>0</v>
      </c>
      <c r="L37" s="254">
        <f t="shared" si="7"/>
        <v>0</v>
      </c>
      <c r="M37" s="254">
        <f t="shared" si="7"/>
        <v>0</v>
      </c>
      <c r="N37" s="254">
        <f t="shared" si="7"/>
        <v>0</v>
      </c>
      <c r="O37" s="254">
        <f t="shared" si="7"/>
        <v>0</v>
      </c>
      <c r="P37" s="254">
        <f t="shared" si="7"/>
        <v>0</v>
      </c>
      <c r="Q37" s="255">
        <f t="shared" si="4"/>
        <v>0</v>
      </c>
      <c r="R37" s="246"/>
      <c r="S37" s="279" t="s">
        <v>28</v>
      </c>
      <c r="T37" s="253" t="s">
        <v>307</v>
      </c>
      <c r="U37" s="1185"/>
      <c r="V37" s="256">
        <f>+V38+V39</f>
        <v>0</v>
      </c>
      <c r="W37" s="256">
        <f aca="true" t="shared" si="8" ref="W37:AG37">+W38+W39</f>
        <v>0</v>
      </c>
      <c r="X37" s="256">
        <f t="shared" si="8"/>
        <v>0</v>
      </c>
      <c r="Y37" s="256">
        <f t="shared" si="8"/>
        <v>0</v>
      </c>
      <c r="Z37" s="256">
        <f t="shared" si="8"/>
        <v>0</v>
      </c>
      <c r="AA37" s="256">
        <f t="shared" si="8"/>
        <v>0</v>
      </c>
      <c r="AB37" s="256">
        <f t="shared" si="8"/>
        <v>0</v>
      </c>
      <c r="AC37" s="256">
        <f t="shared" si="8"/>
        <v>0</v>
      </c>
      <c r="AD37" s="256">
        <f t="shared" si="8"/>
        <v>0</v>
      </c>
      <c r="AE37" s="256">
        <f t="shared" si="8"/>
        <v>0</v>
      </c>
      <c r="AF37" s="256">
        <f t="shared" si="8"/>
        <v>0</v>
      </c>
      <c r="AG37" s="256">
        <f t="shared" si="8"/>
        <v>0</v>
      </c>
      <c r="AH37" s="461">
        <f t="shared" si="6"/>
        <v>0</v>
      </c>
      <c r="AI37"/>
    </row>
    <row r="38" spans="2:35" ht="12.75">
      <c r="B38" s="252" t="s">
        <v>302</v>
      </c>
      <c r="C38" s="462" t="s">
        <v>620</v>
      </c>
      <c r="D38" s="233" t="s">
        <v>299</v>
      </c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  <c r="P38" s="779"/>
      <c r="Q38" s="259">
        <f t="shared" si="4"/>
        <v>0</v>
      </c>
      <c r="R38" s="246"/>
      <c r="S38" s="252" t="s">
        <v>302</v>
      </c>
      <c r="T38" s="462" t="s">
        <v>620</v>
      </c>
      <c r="U38" s="1186"/>
      <c r="V38" s="238">
        <f>+E38*$U38</f>
        <v>0</v>
      </c>
      <c r="W38" s="238">
        <f aca="true" t="shared" si="9" ref="W38:AG39">+F38*$U38</f>
        <v>0</v>
      </c>
      <c r="X38" s="238">
        <f t="shared" si="9"/>
        <v>0</v>
      </c>
      <c r="Y38" s="238">
        <f t="shared" si="9"/>
        <v>0</v>
      </c>
      <c r="Z38" s="238">
        <f t="shared" si="9"/>
        <v>0</v>
      </c>
      <c r="AA38" s="238">
        <f t="shared" si="9"/>
        <v>0</v>
      </c>
      <c r="AB38" s="238">
        <f t="shared" si="9"/>
        <v>0</v>
      </c>
      <c r="AC38" s="238">
        <f t="shared" si="9"/>
        <v>0</v>
      </c>
      <c r="AD38" s="238">
        <f t="shared" si="9"/>
        <v>0</v>
      </c>
      <c r="AE38" s="238">
        <f t="shared" si="9"/>
        <v>0</v>
      </c>
      <c r="AF38" s="238">
        <f t="shared" si="9"/>
        <v>0</v>
      </c>
      <c r="AG38" s="238">
        <f t="shared" si="9"/>
        <v>0</v>
      </c>
      <c r="AH38" s="461">
        <f t="shared" si="6"/>
        <v>0</v>
      </c>
      <c r="AI38"/>
    </row>
    <row r="39" spans="2:35" ht="12.75">
      <c r="B39" s="252" t="s">
        <v>303</v>
      </c>
      <c r="C39" s="257" t="s">
        <v>311</v>
      </c>
      <c r="D39" s="233" t="s">
        <v>299</v>
      </c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  <c r="Q39" s="259">
        <f t="shared" si="4"/>
        <v>0</v>
      </c>
      <c r="R39" s="246"/>
      <c r="S39" s="252" t="s">
        <v>303</v>
      </c>
      <c r="T39" s="257" t="s">
        <v>311</v>
      </c>
      <c r="U39" s="1186"/>
      <c r="V39" s="238">
        <f>+E39*$U39</f>
        <v>0</v>
      </c>
      <c r="W39" s="238">
        <f t="shared" si="9"/>
        <v>0</v>
      </c>
      <c r="X39" s="238">
        <f t="shared" si="9"/>
        <v>0</v>
      </c>
      <c r="Y39" s="238">
        <f t="shared" si="9"/>
        <v>0</v>
      </c>
      <c r="Z39" s="238">
        <f t="shared" si="9"/>
        <v>0</v>
      </c>
      <c r="AA39" s="238">
        <f t="shared" si="9"/>
        <v>0</v>
      </c>
      <c r="AB39" s="238">
        <f t="shared" si="9"/>
        <v>0</v>
      </c>
      <c r="AC39" s="238">
        <f t="shared" si="9"/>
        <v>0</v>
      </c>
      <c r="AD39" s="238">
        <f t="shared" si="9"/>
        <v>0</v>
      </c>
      <c r="AE39" s="238">
        <f t="shared" si="9"/>
        <v>0</v>
      </c>
      <c r="AF39" s="238">
        <f t="shared" si="9"/>
        <v>0</v>
      </c>
      <c r="AG39" s="238">
        <f t="shared" si="9"/>
        <v>0</v>
      </c>
      <c r="AH39" s="461">
        <f t="shared" si="6"/>
        <v>0</v>
      </c>
      <c r="AI39"/>
    </row>
    <row r="40" spans="2:35" ht="12.75">
      <c r="B40" s="252" t="s">
        <v>29</v>
      </c>
      <c r="C40" s="257" t="s">
        <v>300</v>
      </c>
      <c r="D40" s="234" t="s">
        <v>301</v>
      </c>
      <c r="E40" s="260">
        <f aca="true" t="shared" si="10" ref="E40:P40">E41+E42</f>
        <v>0</v>
      </c>
      <c r="F40" s="260">
        <f t="shared" si="10"/>
        <v>0</v>
      </c>
      <c r="G40" s="260">
        <f t="shared" si="10"/>
        <v>0</v>
      </c>
      <c r="H40" s="260">
        <f t="shared" si="10"/>
        <v>0</v>
      </c>
      <c r="I40" s="260">
        <f t="shared" si="10"/>
        <v>0</v>
      </c>
      <c r="J40" s="260">
        <f t="shared" si="10"/>
        <v>0</v>
      </c>
      <c r="K40" s="260">
        <f t="shared" si="10"/>
        <v>0</v>
      </c>
      <c r="L40" s="260">
        <f t="shared" si="10"/>
        <v>0</v>
      </c>
      <c r="M40" s="260">
        <f t="shared" si="10"/>
        <v>0</v>
      </c>
      <c r="N40" s="260">
        <f t="shared" si="10"/>
        <v>0</v>
      </c>
      <c r="O40" s="260">
        <f t="shared" si="10"/>
        <v>0</v>
      </c>
      <c r="P40" s="260">
        <f t="shared" si="10"/>
        <v>0</v>
      </c>
      <c r="Q40" s="261">
        <f t="shared" si="4"/>
        <v>0</v>
      </c>
      <c r="R40" s="246"/>
      <c r="S40" s="252" t="s">
        <v>29</v>
      </c>
      <c r="T40" s="257" t="s">
        <v>300</v>
      </c>
      <c r="U40" s="1185"/>
      <c r="V40" s="238">
        <f>+V41+V42</f>
        <v>0</v>
      </c>
      <c r="W40" s="238">
        <f aca="true" t="shared" si="11" ref="W40:AG40">+W41+W42</f>
        <v>0</v>
      </c>
      <c r="X40" s="238">
        <f t="shared" si="11"/>
        <v>0</v>
      </c>
      <c r="Y40" s="238">
        <f t="shared" si="11"/>
        <v>0</v>
      </c>
      <c r="Z40" s="238">
        <f t="shared" si="11"/>
        <v>0</v>
      </c>
      <c r="AA40" s="238">
        <f t="shared" si="11"/>
        <v>0</v>
      </c>
      <c r="AB40" s="238">
        <f t="shared" si="11"/>
        <v>0</v>
      </c>
      <c r="AC40" s="238">
        <f t="shared" si="11"/>
        <v>0</v>
      </c>
      <c r="AD40" s="238">
        <f t="shared" si="11"/>
        <v>0</v>
      </c>
      <c r="AE40" s="238">
        <f t="shared" si="11"/>
        <v>0</v>
      </c>
      <c r="AF40" s="238">
        <f t="shared" si="11"/>
        <v>0</v>
      </c>
      <c r="AG40" s="238">
        <f t="shared" si="11"/>
        <v>0</v>
      </c>
      <c r="AH40" s="461">
        <f t="shared" si="6"/>
        <v>0</v>
      </c>
      <c r="AI40"/>
    </row>
    <row r="41" spans="2:35" ht="12.75">
      <c r="B41" s="252" t="s">
        <v>91</v>
      </c>
      <c r="C41" s="262" t="s">
        <v>313</v>
      </c>
      <c r="D41" s="234" t="s">
        <v>301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61">
        <f t="shared" si="4"/>
        <v>0</v>
      </c>
      <c r="R41" s="246"/>
      <c r="S41" s="252" t="s">
        <v>91</v>
      </c>
      <c r="T41" s="262" t="s">
        <v>313</v>
      </c>
      <c r="U41" s="1186"/>
      <c r="V41" s="238">
        <f>+E41*$U41</f>
        <v>0</v>
      </c>
      <c r="W41" s="238">
        <f aca="true" t="shared" si="12" ref="W41:AG42">+F41*$U41</f>
        <v>0</v>
      </c>
      <c r="X41" s="238">
        <f t="shared" si="12"/>
        <v>0</v>
      </c>
      <c r="Y41" s="238">
        <f t="shared" si="12"/>
        <v>0</v>
      </c>
      <c r="Z41" s="238">
        <f t="shared" si="12"/>
        <v>0</v>
      </c>
      <c r="AA41" s="238">
        <f t="shared" si="12"/>
        <v>0</v>
      </c>
      <c r="AB41" s="238">
        <f t="shared" si="12"/>
        <v>0</v>
      </c>
      <c r="AC41" s="238">
        <f t="shared" si="12"/>
        <v>0</v>
      </c>
      <c r="AD41" s="238">
        <f t="shared" si="12"/>
        <v>0</v>
      </c>
      <c r="AE41" s="238">
        <f t="shared" si="12"/>
        <v>0</v>
      </c>
      <c r="AF41" s="238">
        <f t="shared" si="12"/>
        <v>0</v>
      </c>
      <c r="AG41" s="238">
        <f t="shared" si="12"/>
        <v>0</v>
      </c>
      <c r="AH41" s="461">
        <f t="shared" si="6"/>
        <v>0</v>
      </c>
      <c r="AI41"/>
    </row>
    <row r="42" spans="2:35" ht="12.75">
      <c r="B42" s="252" t="s">
        <v>93</v>
      </c>
      <c r="C42" s="262" t="s">
        <v>315</v>
      </c>
      <c r="D42" s="234" t="s">
        <v>301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61">
        <f t="shared" si="4"/>
        <v>0</v>
      </c>
      <c r="R42" s="246"/>
      <c r="S42" s="252" t="s">
        <v>93</v>
      </c>
      <c r="T42" s="262" t="s">
        <v>315</v>
      </c>
      <c r="U42" s="1186"/>
      <c r="V42" s="238">
        <f>+E42*$U42</f>
        <v>0</v>
      </c>
      <c r="W42" s="238">
        <f t="shared" si="12"/>
        <v>0</v>
      </c>
      <c r="X42" s="238">
        <f t="shared" si="12"/>
        <v>0</v>
      </c>
      <c r="Y42" s="238">
        <f t="shared" si="12"/>
        <v>0</v>
      </c>
      <c r="Z42" s="238">
        <f t="shared" si="12"/>
        <v>0</v>
      </c>
      <c r="AA42" s="238">
        <f t="shared" si="12"/>
        <v>0</v>
      </c>
      <c r="AB42" s="238">
        <f t="shared" si="12"/>
        <v>0</v>
      </c>
      <c r="AC42" s="238">
        <f t="shared" si="12"/>
        <v>0</v>
      </c>
      <c r="AD42" s="238">
        <f t="shared" si="12"/>
        <v>0</v>
      </c>
      <c r="AE42" s="238">
        <f t="shared" si="12"/>
        <v>0</v>
      </c>
      <c r="AF42" s="238">
        <f t="shared" si="12"/>
        <v>0</v>
      </c>
      <c r="AG42" s="238">
        <f t="shared" si="12"/>
        <v>0</v>
      </c>
      <c r="AH42" s="461">
        <f t="shared" si="6"/>
        <v>0</v>
      </c>
      <c r="AI42"/>
    </row>
    <row r="43" spans="2:35" ht="12.75">
      <c r="B43" s="252" t="s">
        <v>354</v>
      </c>
      <c r="C43" s="263" t="s">
        <v>304</v>
      </c>
      <c r="D43" s="236" t="s">
        <v>305</v>
      </c>
      <c r="E43" s="238">
        <f aca="true" t="shared" si="13" ref="E43:P43">E44+E45</f>
        <v>0</v>
      </c>
      <c r="F43" s="238">
        <f t="shared" si="13"/>
        <v>0</v>
      </c>
      <c r="G43" s="238">
        <f t="shared" si="13"/>
        <v>0</v>
      </c>
      <c r="H43" s="238">
        <f t="shared" si="13"/>
        <v>0</v>
      </c>
      <c r="I43" s="238">
        <f t="shared" si="13"/>
        <v>0</v>
      </c>
      <c r="J43" s="238">
        <f t="shared" si="13"/>
        <v>0</v>
      </c>
      <c r="K43" s="238">
        <f t="shared" si="13"/>
        <v>0</v>
      </c>
      <c r="L43" s="238">
        <f t="shared" si="13"/>
        <v>0</v>
      </c>
      <c r="M43" s="238">
        <f t="shared" si="13"/>
        <v>0</v>
      </c>
      <c r="N43" s="238">
        <f t="shared" si="13"/>
        <v>0</v>
      </c>
      <c r="O43" s="238">
        <f t="shared" si="13"/>
        <v>0</v>
      </c>
      <c r="P43" s="238">
        <f t="shared" si="13"/>
        <v>0</v>
      </c>
      <c r="Q43" s="261">
        <f t="shared" si="4"/>
        <v>0</v>
      </c>
      <c r="R43" s="246"/>
      <c r="S43" s="252" t="s">
        <v>354</v>
      </c>
      <c r="T43" s="263" t="s">
        <v>304</v>
      </c>
      <c r="U43" s="1185"/>
      <c r="V43" s="264">
        <f>+V44+V45</f>
        <v>0</v>
      </c>
      <c r="W43" s="264">
        <f aca="true" t="shared" si="14" ref="W43:AG43">+W44+W45</f>
        <v>0</v>
      </c>
      <c r="X43" s="264">
        <f t="shared" si="14"/>
        <v>0</v>
      </c>
      <c r="Y43" s="264">
        <f t="shared" si="14"/>
        <v>0</v>
      </c>
      <c r="Z43" s="264">
        <f t="shared" si="14"/>
        <v>0</v>
      </c>
      <c r="AA43" s="264">
        <f t="shared" si="14"/>
        <v>0</v>
      </c>
      <c r="AB43" s="264">
        <f t="shared" si="14"/>
        <v>0</v>
      </c>
      <c r="AC43" s="264">
        <f t="shared" si="14"/>
        <v>0</v>
      </c>
      <c r="AD43" s="264">
        <f t="shared" si="14"/>
        <v>0</v>
      </c>
      <c r="AE43" s="264">
        <f t="shared" si="14"/>
        <v>0</v>
      </c>
      <c r="AF43" s="264">
        <f t="shared" si="14"/>
        <v>0</v>
      </c>
      <c r="AG43" s="264">
        <f t="shared" si="14"/>
        <v>0</v>
      </c>
      <c r="AH43" s="461">
        <f t="shared" si="6"/>
        <v>0</v>
      </c>
      <c r="AI43"/>
    </row>
    <row r="44" spans="2:35" ht="12.75">
      <c r="B44" s="266" t="s">
        <v>355</v>
      </c>
      <c r="C44" s="263" t="s">
        <v>316</v>
      </c>
      <c r="D44" s="236" t="s">
        <v>305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1">
        <f t="shared" si="4"/>
        <v>0</v>
      </c>
      <c r="R44" s="469"/>
      <c r="S44" s="266" t="s">
        <v>355</v>
      </c>
      <c r="T44" s="263" t="s">
        <v>316</v>
      </c>
      <c r="U44" s="1186"/>
      <c r="V44" s="238">
        <f>+E44*$U44</f>
        <v>0</v>
      </c>
      <c r="W44" s="238">
        <f aca="true" t="shared" si="15" ref="W44:AG45">+F44*$U44</f>
        <v>0</v>
      </c>
      <c r="X44" s="238">
        <f t="shared" si="15"/>
        <v>0</v>
      </c>
      <c r="Y44" s="238">
        <f t="shared" si="15"/>
        <v>0</v>
      </c>
      <c r="Z44" s="238">
        <f t="shared" si="15"/>
        <v>0</v>
      </c>
      <c r="AA44" s="238">
        <f t="shared" si="15"/>
        <v>0</v>
      </c>
      <c r="AB44" s="238">
        <f t="shared" si="15"/>
        <v>0</v>
      </c>
      <c r="AC44" s="238">
        <f t="shared" si="15"/>
        <v>0</v>
      </c>
      <c r="AD44" s="238">
        <f t="shared" si="15"/>
        <v>0</v>
      </c>
      <c r="AE44" s="238">
        <f t="shared" si="15"/>
        <v>0</v>
      </c>
      <c r="AF44" s="238">
        <f t="shared" si="15"/>
        <v>0</v>
      </c>
      <c r="AG44" s="238">
        <f t="shared" si="15"/>
        <v>0</v>
      </c>
      <c r="AH44" s="461">
        <f t="shared" si="6"/>
        <v>0</v>
      </c>
      <c r="AI44"/>
    </row>
    <row r="45" spans="2:35" ht="12.75">
      <c r="B45" s="268" t="s">
        <v>356</v>
      </c>
      <c r="C45" s="269" t="s">
        <v>317</v>
      </c>
      <c r="D45" s="236" t="s">
        <v>305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71">
        <f t="shared" si="4"/>
        <v>0</v>
      </c>
      <c r="R45" s="246"/>
      <c r="S45" s="268" t="s">
        <v>356</v>
      </c>
      <c r="T45" s="471" t="s">
        <v>317</v>
      </c>
      <c r="U45" s="1187"/>
      <c r="V45" s="264">
        <f>+E45*$U45</f>
        <v>0</v>
      </c>
      <c r="W45" s="264">
        <f t="shared" si="15"/>
        <v>0</v>
      </c>
      <c r="X45" s="264">
        <f t="shared" si="15"/>
        <v>0</v>
      </c>
      <c r="Y45" s="264">
        <f t="shared" si="15"/>
        <v>0</v>
      </c>
      <c r="Z45" s="264">
        <f t="shared" si="15"/>
        <v>0</v>
      </c>
      <c r="AA45" s="264">
        <f t="shared" si="15"/>
        <v>0</v>
      </c>
      <c r="AB45" s="264">
        <f t="shared" si="15"/>
        <v>0</v>
      </c>
      <c r="AC45" s="264">
        <f t="shared" si="15"/>
        <v>0</v>
      </c>
      <c r="AD45" s="264">
        <f t="shared" si="15"/>
        <v>0</v>
      </c>
      <c r="AE45" s="264">
        <f t="shared" si="15"/>
        <v>0</v>
      </c>
      <c r="AF45" s="264">
        <f t="shared" si="15"/>
        <v>0</v>
      </c>
      <c r="AG45" s="264">
        <f t="shared" si="15"/>
        <v>0</v>
      </c>
      <c r="AH45" s="461">
        <f t="shared" si="6"/>
        <v>0</v>
      </c>
      <c r="AI45"/>
    </row>
    <row r="46" spans="2:35" ht="12.75">
      <c r="B46" s="272"/>
      <c r="C46" s="269" t="s">
        <v>322</v>
      </c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71"/>
      <c r="R46" s="283"/>
      <c r="S46" s="272"/>
      <c r="T46" s="242" t="s">
        <v>322</v>
      </c>
      <c r="U46" s="1188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318"/>
      <c r="AI46"/>
    </row>
    <row r="47" spans="2:35" ht="12.75">
      <c r="B47" s="241" t="s">
        <v>1</v>
      </c>
      <c r="C47" s="242" t="s">
        <v>323</v>
      </c>
      <c r="D47" s="243" t="s">
        <v>301</v>
      </c>
      <c r="E47" s="244">
        <f aca="true" t="shared" si="16" ref="E47:P47">E48+E75</f>
        <v>0</v>
      </c>
      <c r="F47" s="244">
        <f t="shared" si="16"/>
        <v>0</v>
      </c>
      <c r="G47" s="244">
        <f t="shared" si="16"/>
        <v>0</v>
      </c>
      <c r="H47" s="244">
        <f t="shared" si="16"/>
        <v>0</v>
      </c>
      <c r="I47" s="244">
        <f t="shared" si="16"/>
        <v>0</v>
      </c>
      <c r="J47" s="244">
        <f t="shared" si="16"/>
        <v>0</v>
      </c>
      <c r="K47" s="244">
        <f t="shared" si="16"/>
        <v>0</v>
      </c>
      <c r="L47" s="244">
        <f t="shared" si="16"/>
        <v>0</v>
      </c>
      <c r="M47" s="244">
        <f t="shared" si="16"/>
        <v>0</v>
      </c>
      <c r="N47" s="244">
        <f t="shared" si="16"/>
        <v>0</v>
      </c>
      <c r="O47" s="244">
        <f t="shared" si="16"/>
        <v>0</v>
      </c>
      <c r="P47" s="244">
        <f t="shared" si="16"/>
        <v>0</v>
      </c>
      <c r="Q47" s="245">
        <f>SUM(E47:P47)</f>
        <v>0</v>
      </c>
      <c r="R47" s="246"/>
      <c r="S47" s="241" t="s">
        <v>1</v>
      </c>
      <c r="T47" s="313" t="s">
        <v>323</v>
      </c>
      <c r="U47" s="1188"/>
      <c r="V47" s="315">
        <f>+V48+V75</f>
        <v>0</v>
      </c>
      <c r="W47" s="315">
        <f aca="true" t="shared" si="17" ref="W47:AG47">+W48+W75</f>
        <v>0</v>
      </c>
      <c r="X47" s="315">
        <f t="shared" si="17"/>
        <v>0</v>
      </c>
      <c r="Y47" s="315">
        <f t="shared" si="17"/>
        <v>0</v>
      </c>
      <c r="Z47" s="315">
        <f t="shared" si="17"/>
        <v>0</v>
      </c>
      <c r="AA47" s="315">
        <f t="shared" si="17"/>
        <v>0</v>
      </c>
      <c r="AB47" s="315">
        <f t="shared" si="17"/>
        <v>0</v>
      </c>
      <c r="AC47" s="315">
        <f t="shared" si="17"/>
        <v>0</v>
      </c>
      <c r="AD47" s="315">
        <f t="shared" si="17"/>
        <v>0</v>
      </c>
      <c r="AE47" s="315">
        <f t="shared" si="17"/>
        <v>0</v>
      </c>
      <c r="AF47" s="315">
        <f t="shared" si="17"/>
        <v>0</v>
      </c>
      <c r="AG47" s="315">
        <f t="shared" si="17"/>
        <v>0</v>
      </c>
      <c r="AH47" s="474">
        <f>+AH48+AH75</f>
        <v>0</v>
      </c>
      <c r="AI47"/>
    </row>
    <row r="48" spans="2:35" ht="12.75">
      <c r="B48" s="279" t="s">
        <v>30</v>
      </c>
      <c r="C48" s="250" t="s">
        <v>324</v>
      </c>
      <c r="D48" s="251" t="s">
        <v>301</v>
      </c>
      <c r="E48" s="284">
        <f aca="true" t="shared" si="18" ref="E48:P48">E52+E61</f>
        <v>0</v>
      </c>
      <c r="F48" s="284">
        <f t="shared" si="18"/>
        <v>0</v>
      </c>
      <c r="G48" s="284">
        <f t="shared" si="18"/>
        <v>0</v>
      </c>
      <c r="H48" s="284">
        <f t="shared" si="18"/>
        <v>0</v>
      </c>
      <c r="I48" s="284">
        <f t="shared" si="18"/>
        <v>0</v>
      </c>
      <c r="J48" s="284">
        <f t="shared" si="18"/>
        <v>0</v>
      </c>
      <c r="K48" s="284">
        <f t="shared" si="18"/>
        <v>0</v>
      </c>
      <c r="L48" s="284">
        <f t="shared" si="18"/>
        <v>0</v>
      </c>
      <c r="M48" s="284">
        <f t="shared" si="18"/>
        <v>0</v>
      </c>
      <c r="N48" s="284">
        <f t="shared" si="18"/>
        <v>0</v>
      </c>
      <c r="O48" s="284">
        <f t="shared" si="18"/>
        <v>0</v>
      </c>
      <c r="P48" s="284">
        <f t="shared" si="18"/>
        <v>0</v>
      </c>
      <c r="Q48" s="285">
        <f>SUM(E48:P48)</f>
        <v>0</v>
      </c>
      <c r="R48" s="246"/>
      <c r="S48" s="812" t="s">
        <v>30</v>
      </c>
      <c r="T48" s="813" t="s">
        <v>324</v>
      </c>
      <c r="U48" s="1188"/>
      <c r="V48" s="247">
        <f>+V49+V58</f>
        <v>0</v>
      </c>
      <c r="W48" s="247">
        <f aca="true" t="shared" si="19" ref="W48:AG48">+W49+W58</f>
        <v>0</v>
      </c>
      <c r="X48" s="247">
        <f t="shared" si="19"/>
        <v>0</v>
      </c>
      <c r="Y48" s="247">
        <f t="shared" si="19"/>
        <v>0</v>
      </c>
      <c r="Z48" s="247">
        <f t="shared" si="19"/>
        <v>0</v>
      </c>
      <c r="AA48" s="247">
        <f t="shared" si="19"/>
        <v>0</v>
      </c>
      <c r="AB48" s="247">
        <f t="shared" si="19"/>
        <v>0</v>
      </c>
      <c r="AC48" s="247">
        <f t="shared" si="19"/>
        <v>0</v>
      </c>
      <c r="AD48" s="247">
        <f t="shared" si="19"/>
        <v>0</v>
      </c>
      <c r="AE48" s="247">
        <f t="shared" si="19"/>
        <v>0</v>
      </c>
      <c r="AF48" s="247">
        <f t="shared" si="19"/>
        <v>0</v>
      </c>
      <c r="AG48" s="247">
        <f t="shared" si="19"/>
        <v>0</v>
      </c>
      <c r="AH48" s="472">
        <f>+AH49+AH58</f>
        <v>0</v>
      </c>
      <c r="AI48"/>
    </row>
    <row r="49" spans="2:35" ht="12.75">
      <c r="B49" s="252"/>
      <c r="C49" s="262" t="s">
        <v>325</v>
      </c>
      <c r="D49" s="265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1"/>
      <c r="R49" s="246"/>
      <c r="S49" s="241"/>
      <c r="T49" s="303" t="s">
        <v>325</v>
      </c>
      <c r="U49" s="1188"/>
      <c r="V49" s="286">
        <f aca="true" t="shared" si="20" ref="V49:AH49">+V51+V50+V52</f>
        <v>0</v>
      </c>
      <c r="W49" s="286">
        <f aca="true" t="shared" si="21" ref="W49:AG49">+W51+W50+W52</f>
        <v>0</v>
      </c>
      <c r="X49" s="286">
        <f t="shared" si="21"/>
        <v>0</v>
      </c>
      <c r="Y49" s="286">
        <f t="shared" si="21"/>
        <v>0</v>
      </c>
      <c r="Z49" s="286">
        <f t="shared" si="21"/>
        <v>0</v>
      </c>
      <c r="AA49" s="286">
        <f t="shared" si="21"/>
        <v>0</v>
      </c>
      <c r="AB49" s="286">
        <f t="shared" si="21"/>
        <v>0</v>
      </c>
      <c r="AC49" s="286">
        <f t="shared" si="21"/>
        <v>0</v>
      </c>
      <c r="AD49" s="286">
        <f t="shared" si="21"/>
        <v>0</v>
      </c>
      <c r="AE49" s="286">
        <f t="shared" si="21"/>
        <v>0</v>
      </c>
      <c r="AF49" s="286">
        <f t="shared" si="21"/>
        <v>0</v>
      </c>
      <c r="AG49" s="286">
        <f t="shared" si="21"/>
        <v>0</v>
      </c>
      <c r="AH49" s="475">
        <f t="shared" si="20"/>
        <v>0</v>
      </c>
      <c r="AI49"/>
    </row>
    <row r="50" spans="2:35" ht="12.75">
      <c r="B50" s="252" t="s">
        <v>387</v>
      </c>
      <c r="C50" s="257" t="s">
        <v>306</v>
      </c>
      <c r="D50" s="258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61">
        <f>SUM(E50:P50)</f>
        <v>0</v>
      </c>
      <c r="R50" s="246"/>
      <c r="S50" s="279" t="s">
        <v>387</v>
      </c>
      <c r="T50" s="250" t="s">
        <v>306</v>
      </c>
      <c r="U50" s="1186"/>
      <c r="V50" s="238">
        <f>+E50*$U50/1000</f>
        <v>0</v>
      </c>
      <c r="W50" s="238">
        <f aca="true" t="shared" si="22" ref="W50:AG50">+F50*$U50/1000</f>
        <v>0</v>
      </c>
      <c r="X50" s="238">
        <f t="shared" si="22"/>
        <v>0</v>
      </c>
      <c r="Y50" s="238">
        <f t="shared" si="22"/>
        <v>0</v>
      </c>
      <c r="Z50" s="238">
        <f t="shared" si="22"/>
        <v>0</v>
      </c>
      <c r="AA50" s="238">
        <f t="shared" si="22"/>
        <v>0</v>
      </c>
      <c r="AB50" s="238">
        <f t="shared" si="22"/>
        <v>0</v>
      </c>
      <c r="AC50" s="238">
        <f t="shared" si="22"/>
        <v>0</v>
      </c>
      <c r="AD50" s="238">
        <f t="shared" si="22"/>
        <v>0</v>
      </c>
      <c r="AE50" s="238">
        <f t="shared" si="22"/>
        <v>0</v>
      </c>
      <c r="AF50" s="238">
        <f t="shared" si="22"/>
        <v>0</v>
      </c>
      <c r="AG50" s="238">
        <f t="shared" si="22"/>
        <v>0</v>
      </c>
      <c r="AH50" s="461">
        <f>SUM(V50:AG50)</f>
        <v>0</v>
      </c>
      <c r="AI50"/>
    </row>
    <row r="51" spans="2:35" ht="13.5" customHeight="1">
      <c r="B51" s="252" t="s">
        <v>388</v>
      </c>
      <c r="C51" s="257" t="s">
        <v>309</v>
      </c>
      <c r="D51" s="258" t="s">
        <v>299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61">
        <f>SUM(E51:P51)</f>
        <v>0</v>
      </c>
      <c r="R51" s="246"/>
      <c r="S51" s="252" t="s">
        <v>388</v>
      </c>
      <c r="T51" s="257" t="s">
        <v>309</v>
      </c>
      <c r="U51" s="1184"/>
      <c r="V51" s="238">
        <f>+E51*$U51</f>
        <v>0</v>
      </c>
      <c r="W51" s="238">
        <f aca="true" t="shared" si="23" ref="W51:AG51">+F51*$U51</f>
        <v>0</v>
      </c>
      <c r="X51" s="238">
        <f t="shared" si="23"/>
        <v>0</v>
      </c>
      <c r="Y51" s="238">
        <f t="shared" si="23"/>
        <v>0</v>
      </c>
      <c r="Z51" s="238">
        <f t="shared" si="23"/>
        <v>0</v>
      </c>
      <c r="AA51" s="238">
        <f t="shared" si="23"/>
        <v>0</v>
      </c>
      <c r="AB51" s="238">
        <f t="shared" si="23"/>
        <v>0</v>
      </c>
      <c r="AC51" s="238">
        <f t="shared" si="23"/>
        <v>0</v>
      </c>
      <c r="AD51" s="238">
        <f t="shared" si="23"/>
        <v>0</v>
      </c>
      <c r="AE51" s="238">
        <f t="shared" si="23"/>
        <v>0</v>
      </c>
      <c r="AF51" s="238">
        <f t="shared" si="23"/>
        <v>0</v>
      </c>
      <c r="AG51" s="238">
        <f t="shared" si="23"/>
        <v>0</v>
      </c>
      <c r="AH51" s="461">
        <f>SUM(V51:AG51)</f>
        <v>0</v>
      </c>
      <c r="AI51"/>
    </row>
    <row r="52" spans="2:35" ht="12.75">
      <c r="B52" s="252" t="s">
        <v>389</v>
      </c>
      <c r="C52" s="257" t="s">
        <v>300</v>
      </c>
      <c r="D52" s="258" t="s">
        <v>301</v>
      </c>
      <c r="E52" s="260">
        <f aca="true" t="shared" si="24" ref="E52:P52">E53+E54+E55+E56+E57</f>
        <v>0</v>
      </c>
      <c r="F52" s="260">
        <f t="shared" si="24"/>
        <v>0</v>
      </c>
      <c r="G52" s="260">
        <f t="shared" si="24"/>
        <v>0</v>
      </c>
      <c r="H52" s="260">
        <f t="shared" si="24"/>
        <v>0</v>
      </c>
      <c r="I52" s="260">
        <f t="shared" si="24"/>
        <v>0</v>
      </c>
      <c r="J52" s="260">
        <f t="shared" si="24"/>
        <v>0</v>
      </c>
      <c r="K52" s="260">
        <f t="shared" si="24"/>
        <v>0</v>
      </c>
      <c r="L52" s="260">
        <f t="shared" si="24"/>
        <v>0</v>
      </c>
      <c r="M52" s="260">
        <f t="shared" si="24"/>
        <v>0</v>
      </c>
      <c r="N52" s="260">
        <f t="shared" si="24"/>
        <v>0</v>
      </c>
      <c r="O52" s="260">
        <f t="shared" si="24"/>
        <v>0</v>
      </c>
      <c r="P52" s="260">
        <f t="shared" si="24"/>
        <v>0</v>
      </c>
      <c r="Q52" s="261">
        <f aca="true" t="shared" si="25" ref="Q52:Q57">SUM(E52:P52)</f>
        <v>0</v>
      </c>
      <c r="R52" s="246"/>
      <c r="S52" s="252" t="s">
        <v>389</v>
      </c>
      <c r="T52" s="257" t="s">
        <v>300</v>
      </c>
      <c r="U52" s="1185"/>
      <c r="V52" s="238">
        <f>+V53+V54+V55+V56+V57</f>
        <v>0</v>
      </c>
      <c r="W52" s="238">
        <f aca="true" t="shared" si="26" ref="W52:AG52">+W53+W54+W55+W56+W57</f>
        <v>0</v>
      </c>
      <c r="X52" s="238">
        <f t="shared" si="26"/>
        <v>0</v>
      </c>
      <c r="Y52" s="238">
        <f t="shared" si="26"/>
        <v>0</v>
      </c>
      <c r="Z52" s="238">
        <f t="shared" si="26"/>
        <v>0</v>
      </c>
      <c r="AA52" s="238">
        <f t="shared" si="26"/>
        <v>0</v>
      </c>
      <c r="AB52" s="238">
        <f t="shared" si="26"/>
        <v>0</v>
      </c>
      <c r="AC52" s="238">
        <f t="shared" si="26"/>
        <v>0</v>
      </c>
      <c r="AD52" s="238">
        <f t="shared" si="26"/>
        <v>0</v>
      </c>
      <c r="AE52" s="238">
        <f t="shared" si="26"/>
        <v>0</v>
      </c>
      <c r="AF52" s="238">
        <f t="shared" si="26"/>
        <v>0</v>
      </c>
      <c r="AG52" s="238">
        <f t="shared" si="26"/>
        <v>0</v>
      </c>
      <c r="AH52" s="461">
        <f aca="true" t="shared" si="27" ref="AH52:AH57">SUM(V52:AG52)</f>
        <v>0</v>
      </c>
      <c r="AI52"/>
    </row>
    <row r="53" spans="2:35" ht="12.75">
      <c r="B53" s="252" t="s">
        <v>385</v>
      </c>
      <c r="C53" s="263" t="s">
        <v>326</v>
      </c>
      <c r="D53" s="258" t="s">
        <v>301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61">
        <f t="shared" si="25"/>
        <v>0</v>
      </c>
      <c r="R53" s="246"/>
      <c r="S53" s="252" t="s">
        <v>385</v>
      </c>
      <c r="T53" s="263" t="s">
        <v>326</v>
      </c>
      <c r="U53" s="1186"/>
      <c r="V53" s="238">
        <f>+E53*$U53</f>
        <v>0</v>
      </c>
      <c r="W53" s="238">
        <f aca="true" t="shared" si="28" ref="W53:AG57">+F53*$U53</f>
        <v>0</v>
      </c>
      <c r="X53" s="238">
        <f t="shared" si="28"/>
        <v>0</v>
      </c>
      <c r="Y53" s="238">
        <f t="shared" si="28"/>
        <v>0</v>
      </c>
      <c r="Z53" s="238">
        <f t="shared" si="28"/>
        <v>0</v>
      </c>
      <c r="AA53" s="238">
        <f t="shared" si="28"/>
        <v>0</v>
      </c>
      <c r="AB53" s="238">
        <f t="shared" si="28"/>
        <v>0</v>
      </c>
      <c r="AC53" s="238">
        <f t="shared" si="28"/>
        <v>0</v>
      </c>
      <c r="AD53" s="238">
        <f t="shared" si="28"/>
        <v>0</v>
      </c>
      <c r="AE53" s="238">
        <f t="shared" si="28"/>
        <v>0</v>
      </c>
      <c r="AF53" s="238">
        <f t="shared" si="28"/>
        <v>0</v>
      </c>
      <c r="AG53" s="238">
        <f t="shared" si="28"/>
        <v>0</v>
      </c>
      <c r="AH53" s="461">
        <f t="shared" si="27"/>
        <v>0</v>
      </c>
      <c r="AI53"/>
    </row>
    <row r="54" spans="2:35" ht="12.75">
      <c r="B54" s="287" t="s">
        <v>386</v>
      </c>
      <c r="C54" s="263" t="s">
        <v>327</v>
      </c>
      <c r="D54" s="258" t="s">
        <v>301</v>
      </c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61">
        <f t="shared" si="25"/>
        <v>0</v>
      </c>
      <c r="R54" s="246"/>
      <c r="S54" s="287" t="s">
        <v>386</v>
      </c>
      <c r="T54" s="263" t="s">
        <v>327</v>
      </c>
      <c r="U54" s="1186"/>
      <c r="V54" s="238">
        <f>+E54*$U54</f>
        <v>0</v>
      </c>
      <c r="W54" s="238">
        <f t="shared" si="28"/>
        <v>0</v>
      </c>
      <c r="X54" s="238">
        <f t="shared" si="28"/>
        <v>0</v>
      </c>
      <c r="Y54" s="238">
        <f t="shared" si="28"/>
        <v>0</v>
      </c>
      <c r="Z54" s="238">
        <f t="shared" si="28"/>
        <v>0</v>
      </c>
      <c r="AA54" s="238">
        <f t="shared" si="28"/>
        <v>0</v>
      </c>
      <c r="AB54" s="238">
        <f t="shared" si="28"/>
        <v>0</v>
      </c>
      <c r="AC54" s="238">
        <f t="shared" si="28"/>
        <v>0</v>
      </c>
      <c r="AD54" s="238">
        <f t="shared" si="28"/>
        <v>0</v>
      </c>
      <c r="AE54" s="238">
        <f t="shared" si="28"/>
        <v>0</v>
      </c>
      <c r="AF54" s="238">
        <f t="shared" si="28"/>
        <v>0</v>
      </c>
      <c r="AG54" s="238">
        <f t="shared" si="28"/>
        <v>0</v>
      </c>
      <c r="AH54" s="461">
        <f t="shared" si="27"/>
        <v>0</v>
      </c>
      <c r="AI54"/>
    </row>
    <row r="55" spans="2:35" ht="12.75">
      <c r="B55" s="252" t="s">
        <v>578</v>
      </c>
      <c r="C55" s="263" t="s">
        <v>328</v>
      </c>
      <c r="D55" s="258" t="s">
        <v>301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61">
        <f t="shared" si="25"/>
        <v>0</v>
      </c>
      <c r="R55" s="246"/>
      <c r="S55" s="252" t="s">
        <v>578</v>
      </c>
      <c r="T55" s="263" t="s">
        <v>328</v>
      </c>
      <c r="U55" s="1186"/>
      <c r="V55" s="238">
        <f>+E55*$U55</f>
        <v>0</v>
      </c>
      <c r="W55" s="238">
        <f t="shared" si="28"/>
        <v>0</v>
      </c>
      <c r="X55" s="238">
        <f t="shared" si="28"/>
        <v>0</v>
      </c>
      <c r="Y55" s="238">
        <f t="shared" si="28"/>
        <v>0</v>
      </c>
      <c r="Z55" s="238">
        <f t="shared" si="28"/>
        <v>0</v>
      </c>
      <c r="AA55" s="238">
        <f t="shared" si="28"/>
        <v>0</v>
      </c>
      <c r="AB55" s="238">
        <f t="shared" si="28"/>
        <v>0</v>
      </c>
      <c r="AC55" s="238">
        <f t="shared" si="28"/>
        <v>0</v>
      </c>
      <c r="AD55" s="238">
        <f t="shared" si="28"/>
        <v>0</v>
      </c>
      <c r="AE55" s="238">
        <f t="shared" si="28"/>
        <v>0</v>
      </c>
      <c r="AF55" s="238">
        <f t="shared" si="28"/>
        <v>0</v>
      </c>
      <c r="AG55" s="238">
        <f t="shared" si="28"/>
        <v>0</v>
      </c>
      <c r="AH55" s="461">
        <f t="shared" si="27"/>
        <v>0</v>
      </c>
      <c r="AI55"/>
    </row>
    <row r="56" spans="2:35" ht="12.75">
      <c r="B56" s="287" t="s">
        <v>579</v>
      </c>
      <c r="C56" s="263" t="s">
        <v>329</v>
      </c>
      <c r="D56" s="258" t="s">
        <v>301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61">
        <f t="shared" si="25"/>
        <v>0</v>
      </c>
      <c r="R56" s="246"/>
      <c r="S56" s="287" t="s">
        <v>579</v>
      </c>
      <c r="T56" s="263" t="s">
        <v>329</v>
      </c>
      <c r="U56" s="1186"/>
      <c r="V56" s="238">
        <f>+E56*$U56</f>
        <v>0</v>
      </c>
      <c r="W56" s="238">
        <f t="shared" si="28"/>
        <v>0</v>
      </c>
      <c r="X56" s="238">
        <f t="shared" si="28"/>
        <v>0</v>
      </c>
      <c r="Y56" s="238">
        <f t="shared" si="28"/>
        <v>0</v>
      </c>
      <c r="Z56" s="238">
        <f t="shared" si="28"/>
        <v>0</v>
      </c>
      <c r="AA56" s="238">
        <f t="shared" si="28"/>
        <v>0</v>
      </c>
      <c r="AB56" s="238">
        <f t="shared" si="28"/>
        <v>0</v>
      </c>
      <c r="AC56" s="238">
        <f t="shared" si="28"/>
        <v>0</v>
      </c>
      <c r="AD56" s="238">
        <f t="shared" si="28"/>
        <v>0</v>
      </c>
      <c r="AE56" s="238">
        <f t="shared" si="28"/>
        <v>0</v>
      </c>
      <c r="AF56" s="238">
        <f t="shared" si="28"/>
        <v>0</v>
      </c>
      <c r="AG56" s="238">
        <f t="shared" si="28"/>
        <v>0</v>
      </c>
      <c r="AH56" s="461">
        <f t="shared" si="27"/>
        <v>0</v>
      </c>
      <c r="AI56"/>
    </row>
    <row r="57" spans="2:35" ht="12.75">
      <c r="B57" s="252" t="s">
        <v>580</v>
      </c>
      <c r="C57" s="263" t="s">
        <v>330</v>
      </c>
      <c r="D57" s="258" t="s">
        <v>301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61">
        <f t="shared" si="25"/>
        <v>0</v>
      </c>
      <c r="R57" s="246"/>
      <c r="S57" s="266" t="s">
        <v>580</v>
      </c>
      <c r="T57" s="289" t="s">
        <v>330</v>
      </c>
      <c r="U57" s="1187"/>
      <c r="V57" s="238">
        <f>+E57*$U57</f>
        <v>0</v>
      </c>
      <c r="W57" s="238">
        <f t="shared" si="28"/>
        <v>0</v>
      </c>
      <c r="X57" s="238">
        <f t="shared" si="28"/>
        <v>0</v>
      </c>
      <c r="Y57" s="238">
        <f t="shared" si="28"/>
        <v>0</v>
      </c>
      <c r="Z57" s="238">
        <f t="shared" si="28"/>
        <v>0</v>
      </c>
      <c r="AA57" s="238">
        <f t="shared" si="28"/>
        <v>0</v>
      </c>
      <c r="AB57" s="238">
        <f t="shared" si="28"/>
        <v>0</v>
      </c>
      <c r="AC57" s="238">
        <f t="shared" si="28"/>
        <v>0</v>
      </c>
      <c r="AD57" s="238">
        <f t="shared" si="28"/>
        <v>0</v>
      </c>
      <c r="AE57" s="238">
        <f t="shared" si="28"/>
        <v>0</v>
      </c>
      <c r="AF57" s="238">
        <f t="shared" si="28"/>
        <v>0</v>
      </c>
      <c r="AG57" s="238">
        <f t="shared" si="28"/>
        <v>0</v>
      </c>
      <c r="AH57" s="461">
        <f t="shared" si="27"/>
        <v>0</v>
      </c>
      <c r="AI57"/>
    </row>
    <row r="58" spans="2:35" ht="12.75">
      <c r="B58" s="287"/>
      <c r="C58" s="262" t="s">
        <v>331</v>
      </c>
      <c r="D58" s="265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1"/>
      <c r="R58" s="246"/>
      <c r="S58" s="292"/>
      <c r="T58" s="303" t="s">
        <v>331</v>
      </c>
      <c r="U58" s="1188"/>
      <c r="V58" s="286">
        <f>+V59+V60+V61</f>
        <v>0</v>
      </c>
      <c r="W58" s="286">
        <f aca="true" t="shared" si="29" ref="W58:AG58">+W59+W60+W61</f>
        <v>0</v>
      </c>
      <c r="X58" s="286">
        <f t="shared" si="29"/>
        <v>0</v>
      </c>
      <c r="Y58" s="286">
        <f t="shared" si="29"/>
        <v>0</v>
      </c>
      <c r="Z58" s="286">
        <f t="shared" si="29"/>
        <v>0</v>
      </c>
      <c r="AA58" s="286">
        <f t="shared" si="29"/>
        <v>0</v>
      </c>
      <c r="AB58" s="286">
        <f t="shared" si="29"/>
        <v>0</v>
      </c>
      <c r="AC58" s="286">
        <f t="shared" si="29"/>
        <v>0</v>
      </c>
      <c r="AD58" s="286">
        <f t="shared" si="29"/>
        <v>0</v>
      </c>
      <c r="AE58" s="286">
        <f t="shared" si="29"/>
        <v>0</v>
      </c>
      <c r="AF58" s="286">
        <f t="shared" si="29"/>
        <v>0</v>
      </c>
      <c r="AG58" s="286">
        <f t="shared" si="29"/>
        <v>0</v>
      </c>
      <c r="AH58" s="475">
        <f>+AH59+AH60+AH61</f>
        <v>0</v>
      </c>
      <c r="AI58"/>
    </row>
    <row r="59" spans="2:35" ht="12.75">
      <c r="B59" s="287" t="s">
        <v>390</v>
      </c>
      <c r="C59" s="257" t="s">
        <v>306</v>
      </c>
      <c r="D59" s="258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61">
        <f>SUM(E59:P59)</f>
        <v>0</v>
      </c>
      <c r="R59" s="246"/>
      <c r="S59" s="249" t="s">
        <v>390</v>
      </c>
      <c r="T59" s="250" t="s">
        <v>306</v>
      </c>
      <c r="U59" s="1186"/>
      <c r="V59" s="238">
        <f>+E59*$U59/1000</f>
        <v>0</v>
      </c>
      <c r="W59" s="238">
        <f aca="true" t="shared" si="30" ref="W59:AG59">+F59*$U59/1000</f>
        <v>0</v>
      </c>
      <c r="X59" s="238">
        <f t="shared" si="30"/>
        <v>0</v>
      </c>
      <c r="Y59" s="238">
        <f t="shared" si="30"/>
        <v>0</v>
      </c>
      <c r="Z59" s="238">
        <f t="shared" si="30"/>
        <v>0</v>
      </c>
      <c r="AA59" s="238">
        <f t="shared" si="30"/>
        <v>0</v>
      </c>
      <c r="AB59" s="238">
        <f t="shared" si="30"/>
        <v>0</v>
      </c>
      <c r="AC59" s="238">
        <f t="shared" si="30"/>
        <v>0</v>
      </c>
      <c r="AD59" s="238">
        <f t="shared" si="30"/>
        <v>0</v>
      </c>
      <c r="AE59" s="238">
        <f t="shared" si="30"/>
        <v>0</v>
      </c>
      <c r="AF59" s="238">
        <f t="shared" si="30"/>
        <v>0</v>
      </c>
      <c r="AG59" s="238">
        <f t="shared" si="30"/>
        <v>0</v>
      </c>
      <c r="AH59" s="461">
        <f>SUM(V59:AG59)</f>
        <v>0</v>
      </c>
      <c r="AI59"/>
    </row>
    <row r="60" spans="2:35" ht="12.75">
      <c r="B60" s="287" t="s">
        <v>391</v>
      </c>
      <c r="C60" s="257" t="s">
        <v>309</v>
      </c>
      <c r="D60" s="258" t="s">
        <v>299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61">
        <f>SUM(E60:P60)</f>
        <v>0</v>
      </c>
      <c r="R60" s="246"/>
      <c r="S60" s="287" t="s">
        <v>391</v>
      </c>
      <c r="T60" s="257" t="s">
        <v>309</v>
      </c>
      <c r="U60" s="1184"/>
      <c r="V60" s="238">
        <f>+E60*$U60</f>
        <v>0</v>
      </c>
      <c r="W60" s="238">
        <f aca="true" t="shared" si="31" ref="W60:AG60">+F60*$U60</f>
        <v>0</v>
      </c>
      <c r="X60" s="238">
        <f t="shared" si="31"/>
        <v>0</v>
      </c>
      <c r="Y60" s="238">
        <f t="shared" si="31"/>
        <v>0</v>
      </c>
      <c r="Z60" s="238">
        <f t="shared" si="31"/>
        <v>0</v>
      </c>
      <c r="AA60" s="238">
        <f t="shared" si="31"/>
        <v>0</v>
      </c>
      <c r="AB60" s="238">
        <f t="shared" si="31"/>
        <v>0</v>
      </c>
      <c r="AC60" s="238">
        <f t="shared" si="31"/>
        <v>0</v>
      </c>
      <c r="AD60" s="238">
        <f t="shared" si="31"/>
        <v>0</v>
      </c>
      <c r="AE60" s="238">
        <f t="shared" si="31"/>
        <v>0</v>
      </c>
      <c r="AF60" s="238">
        <f t="shared" si="31"/>
        <v>0</v>
      </c>
      <c r="AG60" s="238">
        <f t="shared" si="31"/>
        <v>0</v>
      </c>
      <c r="AH60" s="461">
        <f aca="true" t="shared" si="32" ref="AH60:AH74">SUM(V60:AG60)</f>
        <v>0</v>
      </c>
      <c r="AI60"/>
    </row>
    <row r="61" spans="2:35" ht="12.75">
      <c r="B61" s="287" t="s">
        <v>392</v>
      </c>
      <c r="C61" s="257" t="s">
        <v>300</v>
      </c>
      <c r="D61" s="258" t="s">
        <v>301</v>
      </c>
      <c r="E61" s="260">
        <f aca="true" t="shared" si="33" ref="E61:P61">E62+E67+E72</f>
        <v>0</v>
      </c>
      <c r="F61" s="260">
        <f t="shared" si="33"/>
        <v>0</v>
      </c>
      <c r="G61" s="260">
        <f t="shared" si="33"/>
        <v>0</v>
      </c>
      <c r="H61" s="260">
        <f t="shared" si="33"/>
        <v>0</v>
      </c>
      <c r="I61" s="260">
        <f t="shared" si="33"/>
        <v>0</v>
      </c>
      <c r="J61" s="260">
        <f t="shared" si="33"/>
        <v>0</v>
      </c>
      <c r="K61" s="260">
        <f t="shared" si="33"/>
        <v>0</v>
      </c>
      <c r="L61" s="260">
        <f t="shared" si="33"/>
        <v>0</v>
      </c>
      <c r="M61" s="260">
        <f t="shared" si="33"/>
        <v>0</v>
      </c>
      <c r="N61" s="260">
        <f t="shared" si="33"/>
        <v>0</v>
      </c>
      <c r="O61" s="260">
        <f t="shared" si="33"/>
        <v>0</v>
      </c>
      <c r="P61" s="260">
        <f t="shared" si="33"/>
        <v>0</v>
      </c>
      <c r="Q61" s="261">
        <f aca="true" t="shared" si="34" ref="Q61:Q74">SUM(E61:P61)</f>
        <v>0</v>
      </c>
      <c r="R61" s="246"/>
      <c r="S61" s="287" t="s">
        <v>392</v>
      </c>
      <c r="T61" s="257" t="s">
        <v>300</v>
      </c>
      <c r="U61" s="1185"/>
      <c r="V61" s="238">
        <f>+V62+V67+V72</f>
        <v>0</v>
      </c>
      <c r="W61" s="238">
        <f aca="true" t="shared" si="35" ref="W61:AG61">+W62+W67+W72</f>
        <v>0</v>
      </c>
      <c r="X61" s="238">
        <f t="shared" si="35"/>
        <v>0</v>
      </c>
      <c r="Y61" s="238">
        <f t="shared" si="35"/>
        <v>0</v>
      </c>
      <c r="Z61" s="238">
        <f t="shared" si="35"/>
        <v>0</v>
      </c>
      <c r="AA61" s="238">
        <f t="shared" si="35"/>
        <v>0</v>
      </c>
      <c r="AB61" s="238">
        <f t="shared" si="35"/>
        <v>0</v>
      </c>
      <c r="AC61" s="238">
        <f t="shared" si="35"/>
        <v>0</v>
      </c>
      <c r="AD61" s="238">
        <f t="shared" si="35"/>
        <v>0</v>
      </c>
      <c r="AE61" s="238">
        <f t="shared" si="35"/>
        <v>0</v>
      </c>
      <c r="AF61" s="238">
        <f t="shared" si="35"/>
        <v>0</v>
      </c>
      <c r="AG61" s="238">
        <f t="shared" si="35"/>
        <v>0</v>
      </c>
      <c r="AH61" s="461">
        <f t="shared" si="32"/>
        <v>0</v>
      </c>
      <c r="AI61"/>
    </row>
    <row r="62" spans="2:35" ht="12.75">
      <c r="B62" s="287" t="s">
        <v>393</v>
      </c>
      <c r="C62" s="263" t="s">
        <v>332</v>
      </c>
      <c r="D62" s="258" t="s">
        <v>301</v>
      </c>
      <c r="E62" s="260">
        <f aca="true" t="shared" si="36" ref="E62:P62">E63+E64+E65+E66</f>
        <v>0</v>
      </c>
      <c r="F62" s="260">
        <f t="shared" si="36"/>
        <v>0</v>
      </c>
      <c r="G62" s="260">
        <f t="shared" si="36"/>
        <v>0</v>
      </c>
      <c r="H62" s="260">
        <f t="shared" si="36"/>
        <v>0</v>
      </c>
      <c r="I62" s="260">
        <f t="shared" si="36"/>
        <v>0</v>
      </c>
      <c r="J62" s="260">
        <f t="shared" si="36"/>
        <v>0</v>
      </c>
      <c r="K62" s="260">
        <f t="shared" si="36"/>
        <v>0</v>
      </c>
      <c r="L62" s="260">
        <f t="shared" si="36"/>
        <v>0</v>
      </c>
      <c r="M62" s="260">
        <f t="shared" si="36"/>
        <v>0</v>
      </c>
      <c r="N62" s="260">
        <f t="shared" si="36"/>
        <v>0</v>
      </c>
      <c r="O62" s="260">
        <f t="shared" si="36"/>
        <v>0</v>
      </c>
      <c r="P62" s="260">
        <f t="shared" si="36"/>
        <v>0</v>
      </c>
      <c r="Q62" s="261">
        <f t="shared" si="34"/>
        <v>0</v>
      </c>
      <c r="R62" s="246"/>
      <c r="S62" s="287" t="s">
        <v>393</v>
      </c>
      <c r="T62" s="263" t="s">
        <v>332</v>
      </c>
      <c r="U62" s="1185"/>
      <c r="V62" s="238">
        <f>+V63+V64+V65+V66</f>
        <v>0</v>
      </c>
      <c r="W62" s="238">
        <f aca="true" t="shared" si="37" ref="W62:AG62">+W63+W64+W65+W66</f>
        <v>0</v>
      </c>
      <c r="X62" s="238">
        <f t="shared" si="37"/>
        <v>0</v>
      </c>
      <c r="Y62" s="238">
        <f t="shared" si="37"/>
        <v>0</v>
      </c>
      <c r="Z62" s="238">
        <f t="shared" si="37"/>
        <v>0</v>
      </c>
      <c r="AA62" s="238">
        <f t="shared" si="37"/>
        <v>0</v>
      </c>
      <c r="AB62" s="238">
        <f t="shared" si="37"/>
        <v>0</v>
      </c>
      <c r="AC62" s="238">
        <f t="shared" si="37"/>
        <v>0</v>
      </c>
      <c r="AD62" s="238">
        <f t="shared" si="37"/>
        <v>0</v>
      </c>
      <c r="AE62" s="238">
        <f t="shared" si="37"/>
        <v>0</v>
      </c>
      <c r="AF62" s="238">
        <f t="shared" si="37"/>
        <v>0</v>
      </c>
      <c r="AG62" s="238">
        <f t="shared" si="37"/>
        <v>0</v>
      </c>
      <c r="AH62" s="461">
        <f t="shared" si="32"/>
        <v>0</v>
      </c>
      <c r="AI62"/>
    </row>
    <row r="63" spans="2:35" ht="12.75">
      <c r="B63" s="287" t="s">
        <v>394</v>
      </c>
      <c r="C63" s="263" t="s">
        <v>333</v>
      </c>
      <c r="D63" s="258" t="s">
        <v>301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61">
        <f t="shared" si="34"/>
        <v>0</v>
      </c>
      <c r="R63" s="246"/>
      <c r="S63" s="287" t="s">
        <v>394</v>
      </c>
      <c r="T63" s="263" t="s">
        <v>333</v>
      </c>
      <c r="U63" s="1186"/>
      <c r="V63" s="238">
        <f>+E63*$U63</f>
        <v>0</v>
      </c>
      <c r="W63" s="238">
        <f aca="true" t="shared" si="38" ref="W63:AG66">+F63*$U63</f>
        <v>0</v>
      </c>
      <c r="X63" s="238">
        <f t="shared" si="38"/>
        <v>0</v>
      </c>
      <c r="Y63" s="238">
        <f t="shared" si="38"/>
        <v>0</v>
      </c>
      <c r="Z63" s="238">
        <f t="shared" si="38"/>
        <v>0</v>
      </c>
      <c r="AA63" s="238">
        <f t="shared" si="38"/>
        <v>0</v>
      </c>
      <c r="AB63" s="238">
        <f t="shared" si="38"/>
        <v>0</v>
      </c>
      <c r="AC63" s="238">
        <f t="shared" si="38"/>
        <v>0</v>
      </c>
      <c r="AD63" s="238">
        <f t="shared" si="38"/>
        <v>0</v>
      </c>
      <c r="AE63" s="238">
        <f t="shared" si="38"/>
        <v>0</v>
      </c>
      <c r="AF63" s="238">
        <f t="shared" si="38"/>
        <v>0</v>
      </c>
      <c r="AG63" s="238">
        <f t="shared" si="38"/>
        <v>0</v>
      </c>
      <c r="AH63" s="461">
        <f t="shared" si="32"/>
        <v>0</v>
      </c>
      <c r="AI63"/>
    </row>
    <row r="64" spans="2:35" ht="12.75">
      <c r="B64" s="287" t="s">
        <v>395</v>
      </c>
      <c r="C64" s="262" t="s">
        <v>334</v>
      </c>
      <c r="D64" s="258" t="s">
        <v>301</v>
      </c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61">
        <f t="shared" si="34"/>
        <v>0</v>
      </c>
      <c r="R64" s="246"/>
      <c r="S64" s="287" t="s">
        <v>395</v>
      </c>
      <c r="T64" s="262" t="s">
        <v>334</v>
      </c>
      <c r="U64" s="1186"/>
      <c r="V64" s="238">
        <f>+E64*$U64</f>
        <v>0</v>
      </c>
      <c r="W64" s="238">
        <f t="shared" si="38"/>
        <v>0</v>
      </c>
      <c r="X64" s="238">
        <f t="shared" si="38"/>
        <v>0</v>
      </c>
      <c r="Y64" s="238">
        <f t="shared" si="38"/>
        <v>0</v>
      </c>
      <c r="Z64" s="238">
        <f t="shared" si="38"/>
        <v>0</v>
      </c>
      <c r="AA64" s="238">
        <f t="shared" si="38"/>
        <v>0</v>
      </c>
      <c r="AB64" s="238">
        <f t="shared" si="38"/>
        <v>0</v>
      </c>
      <c r="AC64" s="238">
        <f t="shared" si="38"/>
        <v>0</v>
      </c>
      <c r="AD64" s="238">
        <f t="shared" si="38"/>
        <v>0</v>
      </c>
      <c r="AE64" s="238">
        <f t="shared" si="38"/>
        <v>0</v>
      </c>
      <c r="AF64" s="238">
        <f t="shared" si="38"/>
        <v>0</v>
      </c>
      <c r="AG64" s="238">
        <f t="shared" si="38"/>
        <v>0</v>
      </c>
      <c r="AH64" s="461">
        <f t="shared" si="32"/>
        <v>0</v>
      </c>
      <c r="AI64"/>
    </row>
    <row r="65" spans="2:35" ht="12.75">
      <c r="B65" s="287" t="s">
        <v>396</v>
      </c>
      <c r="C65" s="263" t="s">
        <v>335</v>
      </c>
      <c r="D65" s="258" t="s">
        <v>301</v>
      </c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61">
        <f t="shared" si="34"/>
        <v>0</v>
      </c>
      <c r="R65" s="246"/>
      <c r="S65" s="287" t="s">
        <v>396</v>
      </c>
      <c r="T65" s="263" t="s">
        <v>335</v>
      </c>
      <c r="U65" s="1186"/>
      <c r="V65" s="238">
        <f>+E65*$U65</f>
        <v>0</v>
      </c>
      <c r="W65" s="238">
        <f t="shared" si="38"/>
        <v>0</v>
      </c>
      <c r="X65" s="238">
        <f t="shared" si="38"/>
        <v>0</v>
      </c>
      <c r="Y65" s="238">
        <f t="shared" si="38"/>
        <v>0</v>
      </c>
      <c r="Z65" s="238">
        <f t="shared" si="38"/>
        <v>0</v>
      </c>
      <c r="AA65" s="238">
        <f t="shared" si="38"/>
        <v>0</v>
      </c>
      <c r="AB65" s="238">
        <f t="shared" si="38"/>
        <v>0</v>
      </c>
      <c r="AC65" s="238">
        <f t="shared" si="38"/>
        <v>0</v>
      </c>
      <c r="AD65" s="238">
        <f t="shared" si="38"/>
        <v>0</v>
      </c>
      <c r="AE65" s="238">
        <f t="shared" si="38"/>
        <v>0</v>
      </c>
      <c r="AF65" s="238">
        <f t="shared" si="38"/>
        <v>0</v>
      </c>
      <c r="AG65" s="238">
        <f t="shared" si="38"/>
        <v>0</v>
      </c>
      <c r="AH65" s="461">
        <f t="shared" si="32"/>
        <v>0</v>
      </c>
      <c r="AI65"/>
    </row>
    <row r="66" spans="2:35" ht="12.75">
      <c r="B66" s="287" t="s">
        <v>397</v>
      </c>
      <c r="C66" s="262" t="s">
        <v>336</v>
      </c>
      <c r="D66" s="258" t="s">
        <v>301</v>
      </c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61">
        <f t="shared" si="34"/>
        <v>0</v>
      </c>
      <c r="R66" s="246"/>
      <c r="S66" s="287" t="s">
        <v>397</v>
      </c>
      <c r="T66" s="262" t="s">
        <v>336</v>
      </c>
      <c r="U66" s="1186"/>
      <c r="V66" s="238">
        <f>+E66*$U66</f>
        <v>0</v>
      </c>
      <c r="W66" s="238">
        <f t="shared" si="38"/>
        <v>0</v>
      </c>
      <c r="X66" s="238">
        <f t="shared" si="38"/>
        <v>0</v>
      </c>
      <c r="Y66" s="238">
        <f t="shared" si="38"/>
        <v>0</v>
      </c>
      <c r="Z66" s="238">
        <f t="shared" si="38"/>
        <v>0</v>
      </c>
      <c r="AA66" s="238">
        <f t="shared" si="38"/>
        <v>0</v>
      </c>
      <c r="AB66" s="238">
        <f t="shared" si="38"/>
        <v>0</v>
      </c>
      <c r="AC66" s="238">
        <f t="shared" si="38"/>
        <v>0</v>
      </c>
      <c r="AD66" s="238">
        <f t="shared" si="38"/>
        <v>0</v>
      </c>
      <c r="AE66" s="238">
        <f t="shared" si="38"/>
        <v>0</v>
      </c>
      <c r="AF66" s="238">
        <f t="shared" si="38"/>
        <v>0</v>
      </c>
      <c r="AG66" s="238">
        <f t="shared" si="38"/>
        <v>0</v>
      </c>
      <c r="AH66" s="461">
        <f t="shared" si="32"/>
        <v>0</v>
      </c>
      <c r="AI66"/>
    </row>
    <row r="67" spans="2:35" ht="12.75">
      <c r="B67" s="287" t="s">
        <v>398</v>
      </c>
      <c r="C67" s="263" t="s">
        <v>328</v>
      </c>
      <c r="D67" s="258" t="s">
        <v>301</v>
      </c>
      <c r="E67" s="260">
        <f aca="true" t="shared" si="39" ref="E67:P67">E68+E69+E70+E71</f>
        <v>0</v>
      </c>
      <c r="F67" s="260">
        <f t="shared" si="39"/>
        <v>0</v>
      </c>
      <c r="G67" s="260">
        <f t="shared" si="39"/>
        <v>0</v>
      </c>
      <c r="H67" s="260">
        <f t="shared" si="39"/>
        <v>0</v>
      </c>
      <c r="I67" s="260">
        <f t="shared" si="39"/>
        <v>0</v>
      </c>
      <c r="J67" s="260">
        <f t="shared" si="39"/>
        <v>0</v>
      </c>
      <c r="K67" s="260">
        <f t="shared" si="39"/>
        <v>0</v>
      </c>
      <c r="L67" s="260">
        <f t="shared" si="39"/>
        <v>0</v>
      </c>
      <c r="M67" s="260">
        <f t="shared" si="39"/>
        <v>0</v>
      </c>
      <c r="N67" s="260">
        <f t="shared" si="39"/>
        <v>0</v>
      </c>
      <c r="O67" s="260">
        <f t="shared" si="39"/>
        <v>0</v>
      </c>
      <c r="P67" s="260">
        <f t="shared" si="39"/>
        <v>0</v>
      </c>
      <c r="Q67" s="261">
        <f t="shared" si="34"/>
        <v>0</v>
      </c>
      <c r="R67" s="246"/>
      <c r="S67" s="287" t="s">
        <v>398</v>
      </c>
      <c r="T67" s="263" t="s">
        <v>328</v>
      </c>
      <c r="U67" s="1185"/>
      <c r="V67" s="238">
        <f>+V68+V69+V70+V71</f>
        <v>0</v>
      </c>
      <c r="W67" s="238">
        <f aca="true" t="shared" si="40" ref="W67:AG67">+W68+W69+W70+W71</f>
        <v>0</v>
      </c>
      <c r="X67" s="238">
        <f t="shared" si="40"/>
        <v>0</v>
      </c>
      <c r="Y67" s="238">
        <f t="shared" si="40"/>
        <v>0</v>
      </c>
      <c r="Z67" s="238">
        <f t="shared" si="40"/>
        <v>0</v>
      </c>
      <c r="AA67" s="238">
        <f t="shared" si="40"/>
        <v>0</v>
      </c>
      <c r="AB67" s="238">
        <f t="shared" si="40"/>
        <v>0</v>
      </c>
      <c r="AC67" s="238">
        <f t="shared" si="40"/>
        <v>0</v>
      </c>
      <c r="AD67" s="238">
        <f t="shared" si="40"/>
        <v>0</v>
      </c>
      <c r="AE67" s="238">
        <f t="shared" si="40"/>
        <v>0</v>
      </c>
      <c r="AF67" s="238">
        <f t="shared" si="40"/>
        <v>0</v>
      </c>
      <c r="AG67" s="238">
        <f t="shared" si="40"/>
        <v>0</v>
      </c>
      <c r="AH67" s="461">
        <f t="shared" si="32"/>
        <v>0</v>
      </c>
      <c r="AI67"/>
    </row>
    <row r="68" spans="2:35" ht="12.75">
      <c r="B68" s="287" t="s">
        <v>581</v>
      </c>
      <c r="C68" s="263" t="s">
        <v>333</v>
      </c>
      <c r="D68" s="258" t="s">
        <v>301</v>
      </c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61">
        <f t="shared" si="34"/>
        <v>0</v>
      </c>
      <c r="R68" s="246"/>
      <c r="S68" s="287" t="s">
        <v>581</v>
      </c>
      <c r="T68" s="263" t="s">
        <v>333</v>
      </c>
      <c r="U68" s="1186"/>
      <c r="V68" s="238">
        <f>+E68*$U68</f>
        <v>0</v>
      </c>
      <c r="W68" s="238">
        <f aca="true" t="shared" si="41" ref="W68:AG71">+F68*$U68</f>
        <v>0</v>
      </c>
      <c r="X68" s="238">
        <f t="shared" si="41"/>
        <v>0</v>
      </c>
      <c r="Y68" s="238">
        <f t="shared" si="41"/>
        <v>0</v>
      </c>
      <c r="Z68" s="238">
        <f t="shared" si="41"/>
        <v>0</v>
      </c>
      <c r="AA68" s="238">
        <f t="shared" si="41"/>
        <v>0</v>
      </c>
      <c r="AB68" s="238">
        <f t="shared" si="41"/>
        <v>0</v>
      </c>
      <c r="AC68" s="238">
        <f t="shared" si="41"/>
        <v>0</v>
      </c>
      <c r="AD68" s="238">
        <f t="shared" si="41"/>
        <v>0</v>
      </c>
      <c r="AE68" s="238">
        <f t="shared" si="41"/>
        <v>0</v>
      </c>
      <c r="AF68" s="238">
        <f t="shared" si="41"/>
        <v>0</v>
      </c>
      <c r="AG68" s="238">
        <f t="shared" si="41"/>
        <v>0</v>
      </c>
      <c r="AH68" s="461">
        <f t="shared" si="32"/>
        <v>0</v>
      </c>
      <c r="AI68"/>
    </row>
    <row r="69" spans="2:35" ht="12.75">
      <c r="B69" s="287" t="s">
        <v>582</v>
      </c>
      <c r="C69" s="262" t="s">
        <v>334</v>
      </c>
      <c r="D69" s="258" t="s">
        <v>301</v>
      </c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61">
        <f t="shared" si="34"/>
        <v>0</v>
      </c>
      <c r="R69" s="246"/>
      <c r="S69" s="287" t="s">
        <v>582</v>
      </c>
      <c r="T69" s="262" t="s">
        <v>334</v>
      </c>
      <c r="U69" s="1186"/>
      <c r="V69" s="238">
        <f>+E69*$U69</f>
        <v>0</v>
      </c>
      <c r="W69" s="238">
        <f t="shared" si="41"/>
        <v>0</v>
      </c>
      <c r="X69" s="238">
        <f t="shared" si="41"/>
        <v>0</v>
      </c>
      <c r="Y69" s="238">
        <f t="shared" si="41"/>
        <v>0</v>
      </c>
      <c r="Z69" s="238">
        <f t="shared" si="41"/>
        <v>0</v>
      </c>
      <c r="AA69" s="238">
        <f t="shared" si="41"/>
        <v>0</v>
      </c>
      <c r="AB69" s="238">
        <f t="shared" si="41"/>
        <v>0</v>
      </c>
      <c r="AC69" s="238">
        <f t="shared" si="41"/>
        <v>0</v>
      </c>
      <c r="AD69" s="238">
        <f t="shared" si="41"/>
        <v>0</v>
      </c>
      <c r="AE69" s="238">
        <f t="shared" si="41"/>
        <v>0</v>
      </c>
      <c r="AF69" s="238">
        <f t="shared" si="41"/>
        <v>0</v>
      </c>
      <c r="AG69" s="238">
        <f t="shared" si="41"/>
        <v>0</v>
      </c>
      <c r="AH69" s="461">
        <f t="shared" si="32"/>
        <v>0</v>
      </c>
      <c r="AI69"/>
    </row>
    <row r="70" spans="2:35" ht="12.75">
      <c r="B70" s="287" t="s">
        <v>583</v>
      </c>
      <c r="C70" s="263" t="s">
        <v>335</v>
      </c>
      <c r="D70" s="258" t="s">
        <v>301</v>
      </c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61">
        <f t="shared" si="34"/>
        <v>0</v>
      </c>
      <c r="R70" s="246"/>
      <c r="S70" s="287" t="s">
        <v>583</v>
      </c>
      <c r="T70" s="263" t="s">
        <v>335</v>
      </c>
      <c r="U70" s="1186"/>
      <c r="V70" s="238">
        <f>+E70*$U70</f>
        <v>0</v>
      </c>
      <c r="W70" s="238">
        <f t="shared" si="41"/>
        <v>0</v>
      </c>
      <c r="X70" s="238">
        <f t="shared" si="41"/>
        <v>0</v>
      </c>
      <c r="Y70" s="238">
        <f t="shared" si="41"/>
        <v>0</v>
      </c>
      <c r="Z70" s="238">
        <f t="shared" si="41"/>
        <v>0</v>
      </c>
      <c r="AA70" s="238">
        <f t="shared" si="41"/>
        <v>0</v>
      </c>
      <c r="AB70" s="238">
        <f t="shared" si="41"/>
        <v>0</v>
      </c>
      <c r="AC70" s="238">
        <f t="shared" si="41"/>
        <v>0</v>
      </c>
      <c r="AD70" s="238">
        <f t="shared" si="41"/>
        <v>0</v>
      </c>
      <c r="AE70" s="238">
        <f t="shared" si="41"/>
        <v>0</v>
      </c>
      <c r="AF70" s="238">
        <f t="shared" si="41"/>
        <v>0</v>
      </c>
      <c r="AG70" s="238">
        <f t="shared" si="41"/>
        <v>0</v>
      </c>
      <c r="AH70" s="461">
        <f t="shared" si="32"/>
        <v>0</v>
      </c>
      <c r="AI70"/>
    </row>
    <row r="71" spans="2:35" ht="12.75">
      <c r="B71" s="287" t="s">
        <v>584</v>
      </c>
      <c r="C71" s="262" t="s">
        <v>336</v>
      </c>
      <c r="D71" s="258" t="s">
        <v>301</v>
      </c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61">
        <f t="shared" si="34"/>
        <v>0</v>
      </c>
      <c r="R71" s="246"/>
      <c r="S71" s="287" t="s">
        <v>584</v>
      </c>
      <c r="T71" s="262" t="s">
        <v>336</v>
      </c>
      <c r="U71" s="1186"/>
      <c r="V71" s="238">
        <f>+E71*$U71</f>
        <v>0</v>
      </c>
      <c r="W71" s="238">
        <f t="shared" si="41"/>
        <v>0</v>
      </c>
      <c r="X71" s="238">
        <f t="shared" si="41"/>
        <v>0</v>
      </c>
      <c r="Y71" s="238">
        <f t="shared" si="41"/>
        <v>0</v>
      </c>
      <c r="Z71" s="238">
        <f t="shared" si="41"/>
        <v>0</v>
      </c>
      <c r="AA71" s="238">
        <f t="shared" si="41"/>
        <v>0</v>
      </c>
      <c r="AB71" s="238">
        <f t="shared" si="41"/>
        <v>0</v>
      </c>
      <c r="AC71" s="238">
        <f t="shared" si="41"/>
        <v>0</v>
      </c>
      <c r="AD71" s="238">
        <f t="shared" si="41"/>
        <v>0</v>
      </c>
      <c r="AE71" s="238">
        <f t="shared" si="41"/>
        <v>0</v>
      </c>
      <c r="AF71" s="238">
        <f t="shared" si="41"/>
        <v>0</v>
      </c>
      <c r="AG71" s="238">
        <f t="shared" si="41"/>
        <v>0</v>
      </c>
      <c r="AH71" s="461">
        <f t="shared" si="32"/>
        <v>0</v>
      </c>
      <c r="AI71"/>
    </row>
    <row r="72" spans="2:35" ht="12.75">
      <c r="B72" s="287" t="s">
        <v>585</v>
      </c>
      <c r="C72" s="263" t="s">
        <v>330</v>
      </c>
      <c r="D72" s="258" t="s">
        <v>301</v>
      </c>
      <c r="E72" s="260">
        <f aca="true" t="shared" si="42" ref="E72:P72">E73+E74</f>
        <v>0</v>
      </c>
      <c r="F72" s="260">
        <f t="shared" si="42"/>
        <v>0</v>
      </c>
      <c r="G72" s="260">
        <f t="shared" si="42"/>
        <v>0</v>
      </c>
      <c r="H72" s="260">
        <f t="shared" si="42"/>
        <v>0</v>
      </c>
      <c r="I72" s="260">
        <f t="shared" si="42"/>
        <v>0</v>
      </c>
      <c r="J72" s="260">
        <f t="shared" si="42"/>
        <v>0</v>
      </c>
      <c r="K72" s="260">
        <f t="shared" si="42"/>
        <v>0</v>
      </c>
      <c r="L72" s="260">
        <f t="shared" si="42"/>
        <v>0</v>
      </c>
      <c r="M72" s="260">
        <f t="shared" si="42"/>
        <v>0</v>
      </c>
      <c r="N72" s="260">
        <f t="shared" si="42"/>
        <v>0</v>
      </c>
      <c r="O72" s="260">
        <f t="shared" si="42"/>
        <v>0</v>
      </c>
      <c r="P72" s="260">
        <f t="shared" si="42"/>
        <v>0</v>
      </c>
      <c r="Q72" s="261">
        <f t="shared" si="34"/>
        <v>0</v>
      </c>
      <c r="R72" s="246"/>
      <c r="S72" s="287" t="s">
        <v>585</v>
      </c>
      <c r="T72" s="263" t="s">
        <v>330</v>
      </c>
      <c r="U72" s="1185"/>
      <c r="V72" s="238">
        <f>+V73+V74</f>
        <v>0</v>
      </c>
      <c r="W72" s="238">
        <f aca="true" t="shared" si="43" ref="W72:AG72">+W73+W74</f>
        <v>0</v>
      </c>
      <c r="X72" s="238">
        <f t="shared" si="43"/>
        <v>0</v>
      </c>
      <c r="Y72" s="238">
        <f t="shared" si="43"/>
        <v>0</v>
      </c>
      <c r="Z72" s="238">
        <f t="shared" si="43"/>
        <v>0</v>
      </c>
      <c r="AA72" s="238">
        <f t="shared" si="43"/>
        <v>0</v>
      </c>
      <c r="AB72" s="238">
        <f t="shared" si="43"/>
        <v>0</v>
      </c>
      <c r="AC72" s="238">
        <f t="shared" si="43"/>
        <v>0</v>
      </c>
      <c r="AD72" s="238">
        <f t="shared" si="43"/>
        <v>0</v>
      </c>
      <c r="AE72" s="238">
        <f t="shared" si="43"/>
        <v>0</v>
      </c>
      <c r="AF72" s="238">
        <f t="shared" si="43"/>
        <v>0</v>
      </c>
      <c r="AG72" s="238">
        <f t="shared" si="43"/>
        <v>0</v>
      </c>
      <c r="AH72" s="461">
        <f t="shared" si="32"/>
        <v>0</v>
      </c>
      <c r="AI72"/>
    </row>
    <row r="73" spans="2:35" ht="12.75">
      <c r="B73" s="287" t="s">
        <v>586</v>
      </c>
      <c r="C73" s="263" t="s">
        <v>337</v>
      </c>
      <c r="D73" s="258" t="s">
        <v>301</v>
      </c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61">
        <f t="shared" si="34"/>
        <v>0</v>
      </c>
      <c r="R73" s="246"/>
      <c r="S73" s="287" t="s">
        <v>586</v>
      </c>
      <c r="T73" s="263" t="s">
        <v>337</v>
      </c>
      <c r="U73" s="1186"/>
      <c r="V73" s="238">
        <f>+E73*$U73</f>
        <v>0</v>
      </c>
      <c r="W73" s="238">
        <f aca="true" t="shared" si="44" ref="W73:AG74">+F73*$U73</f>
        <v>0</v>
      </c>
      <c r="X73" s="238">
        <f t="shared" si="44"/>
        <v>0</v>
      </c>
      <c r="Y73" s="238">
        <f t="shared" si="44"/>
        <v>0</v>
      </c>
      <c r="Z73" s="238">
        <f t="shared" si="44"/>
        <v>0</v>
      </c>
      <c r="AA73" s="238">
        <f t="shared" si="44"/>
        <v>0</v>
      </c>
      <c r="AB73" s="238">
        <f t="shared" si="44"/>
        <v>0</v>
      </c>
      <c r="AC73" s="238">
        <f t="shared" si="44"/>
        <v>0</v>
      </c>
      <c r="AD73" s="238">
        <f t="shared" si="44"/>
        <v>0</v>
      </c>
      <c r="AE73" s="238">
        <f t="shared" si="44"/>
        <v>0</v>
      </c>
      <c r="AF73" s="238">
        <f t="shared" si="44"/>
        <v>0</v>
      </c>
      <c r="AG73" s="238">
        <f t="shared" si="44"/>
        <v>0</v>
      </c>
      <c r="AH73" s="461">
        <f t="shared" si="32"/>
        <v>0</v>
      </c>
      <c r="AI73"/>
    </row>
    <row r="74" spans="2:35" ht="12.75">
      <c r="B74" s="287" t="s">
        <v>587</v>
      </c>
      <c r="C74" s="263" t="s">
        <v>338</v>
      </c>
      <c r="D74" s="258" t="s">
        <v>301</v>
      </c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61">
        <f t="shared" si="34"/>
        <v>0</v>
      </c>
      <c r="R74" s="246"/>
      <c r="S74" s="287" t="s">
        <v>587</v>
      </c>
      <c r="T74" s="263" t="s">
        <v>338</v>
      </c>
      <c r="U74" s="1187"/>
      <c r="V74" s="238">
        <f>+E74*$U74</f>
        <v>0</v>
      </c>
      <c r="W74" s="238">
        <f t="shared" si="44"/>
        <v>0</v>
      </c>
      <c r="X74" s="238">
        <f t="shared" si="44"/>
        <v>0</v>
      </c>
      <c r="Y74" s="238">
        <f t="shared" si="44"/>
        <v>0</v>
      </c>
      <c r="Z74" s="238">
        <f t="shared" si="44"/>
        <v>0</v>
      </c>
      <c r="AA74" s="238">
        <f t="shared" si="44"/>
        <v>0</v>
      </c>
      <c r="AB74" s="238">
        <f t="shared" si="44"/>
        <v>0</v>
      </c>
      <c r="AC74" s="238">
        <f t="shared" si="44"/>
        <v>0</v>
      </c>
      <c r="AD74" s="238">
        <f t="shared" si="44"/>
        <v>0</v>
      </c>
      <c r="AE74" s="238">
        <f t="shared" si="44"/>
        <v>0</v>
      </c>
      <c r="AF74" s="238">
        <f t="shared" si="44"/>
        <v>0</v>
      </c>
      <c r="AG74" s="238">
        <f t="shared" si="44"/>
        <v>0</v>
      </c>
      <c r="AH74" s="461">
        <f t="shared" si="32"/>
        <v>0</v>
      </c>
      <c r="AI74"/>
    </row>
    <row r="75" spans="2:35" ht="12.75">
      <c r="B75" s="287" t="s">
        <v>31</v>
      </c>
      <c r="C75" s="257" t="s">
        <v>339</v>
      </c>
      <c r="D75" s="258" t="s">
        <v>301</v>
      </c>
      <c r="E75" s="260">
        <f>E79+E86+E99+E112</f>
        <v>0</v>
      </c>
      <c r="F75" s="260">
        <f aca="true" t="shared" si="45" ref="F75:Q75">F79+F86+F99+F112</f>
        <v>0</v>
      </c>
      <c r="G75" s="260">
        <f t="shared" si="45"/>
        <v>0</v>
      </c>
      <c r="H75" s="260">
        <f t="shared" si="45"/>
        <v>0</v>
      </c>
      <c r="I75" s="260">
        <f t="shared" si="45"/>
        <v>0</v>
      </c>
      <c r="J75" s="260">
        <f t="shared" si="45"/>
        <v>0</v>
      </c>
      <c r="K75" s="260">
        <f t="shared" si="45"/>
        <v>0</v>
      </c>
      <c r="L75" s="260">
        <f t="shared" si="45"/>
        <v>0</v>
      </c>
      <c r="M75" s="260">
        <f t="shared" si="45"/>
        <v>0</v>
      </c>
      <c r="N75" s="260">
        <f t="shared" si="45"/>
        <v>0</v>
      </c>
      <c r="O75" s="260">
        <f t="shared" si="45"/>
        <v>0</v>
      </c>
      <c r="P75" s="260">
        <f t="shared" si="45"/>
        <v>0</v>
      </c>
      <c r="Q75" s="261">
        <f t="shared" si="45"/>
        <v>0</v>
      </c>
      <c r="R75" s="246"/>
      <c r="S75" s="288" t="s">
        <v>31</v>
      </c>
      <c r="T75" s="471" t="s">
        <v>339</v>
      </c>
      <c r="U75" s="1188"/>
      <c r="V75" s="247">
        <f>+V76+V83+V109+V96</f>
        <v>0</v>
      </c>
      <c r="W75" s="247">
        <f aca="true" t="shared" si="46" ref="W75:AG75">+W76+W83+W109+W96</f>
        <v>0</v>
      </c>
      <c r="X75" s="247">
        <f t="shared" si="46"/>
        <v>0</v>
      </c>
      <c r="Y75" s="247">
        <f t="shared" si="46"/>
        <v>0</v>
      </c>
      <c r="Z75" s="247">
        <f t="shared" si="46"/>
        <v>0</v>
      </c>
      <c r="AA75" s="247">
        <f t="shared" si="46"/>
        <v>0</v>
      </c>
      <c r="AB75" s="247">
        <f t="shared" si="46"/>
        <v>0</v>
      </c>
      <c r="AC75" s="247">
        <f t="shared" si="46"/>
        <v>0</v>
      </c>
      <c r="AD75" s="247">
        <f t="shared" si="46"/>
        <v>0</v>
      </c>
      <c r="AE75" s="247">
        <f t="shared" si="46"/>
        <v>0</v>
      </c>
      <c r="AF75" s="247">
        <f t="shared" si="46"/>
        <v>0</v>
      </c>
      <c r="AG75" s="247">
        <f t="shared" si="46"/>
        <v>0</v>
      </c>
      <c r="AH75" s="472">
        <f aca="true" t="shared" si="47" ref="W75:AH75">+AH76+AH83+AH109+AH96</f>
        <v>0</v>
      </c>
      <c r="AI75"/>
    </row>
    <row r="76" spans="2:35" ht="12.75">
      <c r="B76" s="287"/>
      <c r="C76" s="262" t="s">
        <v>325</v>
      </c>
      <c r="D76" s="258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1"/>
      <c r="R76" s="246"/>
      <c r="S76" s="292"/>
      <c r="T76" s="303" t="s">
        <v>325</v>
      </c>
      <c r="U76" s="1188"/>
      <c r="V76" s="286">
        <f>+V77+V78+V79</f>
        <v>0</v>
      </c>
      <c r="W76" s="286">
        <f aca="true" t="shared" si="48" ref="W76:AG76">+W77+W78+W79</f>
        <v>0</v>
      </c>
      <c r="X76" s="286">
        <f t="shared" si="48"/>
        <v>0</v>
      </c>
      <c r="Y76" s="286">
        <f t="shared" si="48"/>
        <v>0</v>
      </c>
      <c r="Z76" s="286">
        <f t="shared" si="48"/>
        <v>0</v>
      </c>
      <c r="AA76" s="286">
        <f t="shared" si="48"/>
        <v>0</v>
      </c>
      <c r="AB76" s="286">
        <f t="shared" si="48"/>
        <v>0</v>
      </c>
      <c r="AC76" s="286">
        <f t="shared" si="48"/>
        <v>0</v>
      </c>
      <c r="AD76" s="286">
        <f t="shared" si="48"/>
        <v>0</v>
      </c>
      <c r="AE76" s="286">
        <f t="shared" si="48"/>
        <v>0</v>
      </c>
      <c r="AF76" s="286">
        <f t="shared" si="48"/>
        <v>0</v>
      </c>
      <c r="AG76" s="286">
        <f t="shared" si="48"/>
        <v>0</v>
      </c>
      <c r="AH76" s="475">
        <f>+AH77+AH78+AH79</f>
        <v>0</v>
      </c>
      <c r="AI76"/>
    </row>
    <row r="77" spans="2:35" ht="12.75">
      <c r="B77" s="287" t="s">
        <v>308</v>
      </c>
      <c r="C77" s="257" t="s">
        <v>306</v>
      </c>
      <c r="D77" s="258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61">
        <f aca="true" t="shared" si="49" ref="Q77:Q82">SUM(E77:P77)</f>
        <v>0</v>
      </c>
      <c r="R77" s="246"/>
      <c r="S77" s="249" t="s">
        <v>308</v>
      </c>
      <c r="T77" s="250" t="s">
        <v>306</v>
      </c>
      <c r="U77" s="1186"/>
      <c r="V77" s="238">
        <f>+E77*$U77/1000</f>
        <v>0</v>
      </c>
      <c r="W77" s="238">
        <f aca="true" t="shared" si="50" ref="W77:AG77">+F77*$U77/1000</f>
        <v>0</v>
      </c>
      <c r="X77" s="238">
        <f t="shared" si="50"/>
        <v>0</v>
      </c>
      <c r="Y77" s="238">
        <f t="shared" si="50"/>
        <v>0</v>
      </c>
      <c r="Z77" s="238">
        <f t="shared" si="50"/>
        <v>0</v>
      </c>
      <c r="AA77" s="238">
        <f t="shared" si="50"/>
        <v>0</v>
      </c>
      <c r="AB77" s="238">
        <f t="shared" si="50"/>
        <v>0</v>
      </c>
      <c r="AC77" s="238">
        <f t="shared" si="50"/>
        <v>0</v>
      </c>
      <c r="AD77" s="238">
        <f t="shared" si="50"/>
        <v>0</v>
      </c>
      <c r="AE77" s="238">
        <f t="shared" si="50"/>
        <v>0</v>
      </c>
      <c r="AF77" s="238">
        <f t="shared" si="50"/>
        <v>0</v>
      </c>
      <c r="AG77" s="238">
        <f t="shared" si="50"/>
        <v>0</v>
      </c>
      <c r="AH77" s="461">
        <f aca="true" t="shared" si="51" ref="AH77:AH82">SUM(V77:AG77)</f>
        <v>0</v>
      </c>
      <c r="AI77"/>
    </row>
    <row r="78" spans="2:35" ht="12.75">
      <c r="B78" s="287" t="s">
        <v>310</v>
      </c>
      <c r="C78" s="257" t="s">
        <v>309</v>
      </c>
      <c r="D78" s="258" t="s">
        <v>299</v>
      </c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61">
        <f t="shared" si="49"/>
        <v>0</v>
      </c>
      <c r="R78" s="246"/>
      <c r="S78" s="287" t="s">
        <v>310</v>
      </c>
      <c r="T78" s="257" t="s">
        <v>309</v>
      </c>
      <c r="U78" s="1184"/>
      <c r="V78" s="238">
        <f>+E78*$U78</f>
        <v>0</v>
      </c>
      <c r="W78" s="238">
        <f aca="true" t="shared" si="52" ref="W78:AG78">+F78*$U78</f>
        <v>0</v>
      </c>
      <c r="X78" s="238">
        <f t="shared" si="52"/>
        <v>0</v>
      </c>
      <c r="Y78" s="238">
        <f t="shared" si="52"/>
        <v>0</v>
      </c>
      <c r="Z78" s="238">
        <f t="shared" si="52"/>
        <v>0</v>
      </c>
      <c r="AA78" s="238">
        <f t="shared" si="52"/>
        <v>0</v>
      </c>
      <c r="AB78" s="238">
        <f t="shared" si="52"/>
        <v>0</v>
      </c>
      <c r="AC78" s="238">
        <f t="shared" si="52"/>
        <v>0</v>
      </c>
      <c r="AD78" s="238">
        <f t="shared" si="52"/>
        <v>0</v>
      </c>
      <c r="AE78" s="238">
        <f t="shared" si="52"/>
        <v>0</v>
      </c>
      <c r="AF78" s="238">
        <f t="shared" si="52"/>
        <v>0</v>
      </c>
      <c r="AG78" s="238">
        <f t="shared" si="52"/>
        <v>0</v>
      </c>
      <c r="AH78" s="461">
        <f t="shared" si="51"/>
        <v>0</v>
      </c>
      <c r="AI78"/>
    </row>
    <row r="79" spans="2:35" ht="12.75">
      <c r="B79" s="287" t="s">
        <v>399</v>
      </c>
      <c r="C79" s="257" t="s">
        <v>300</v>
      </c>
      <c r="D79" s="258" t="s">
        <v>301</v>
      </c>
      <c r="E79" s="260">
        <f aca="true" t="shared" si="53" ref="E79:P79">E80+E81+E82</f>
        <v>0</v>
      </c>
      <c r="F79" s="260">
        <f t="shared" si="53"/>
        <v>0</v>
      </c>
      <c r="G79" s="260">
        <f t="shared" si="53"/>
        <v>0</v>
      </c>
      <c r="H79" s="260">
        <f t="shared" si="53"/>
        <v>0</v>
      </c>
      <c r="I79" s="260">
        <f t="shared" si="53"/>
        <v>0</v>
      </c>
      <c r="J79" s="260">
        <f t="shared" si="53"/>
        <v>0</v>
      </c>
      <c r="K79" s="260">
        <f t="shared" si="53"/>
        <v>0</v>
      </c>
      <c r="L79" s="260">
        <f t="shared" si="53"/>
        <v>0</v>
      </c>
      <c r="M79" s="260">
        <f t="shared" si="53"/>
        <v>0</v>
      </c>
      <c r="N79" s="260">
        <f t="shared" si="53"/>
        <v>0</v>
      </c>
      <c r="O79" s="260">
        <f t="shared" si="53"/>
        <v>0</v>
      </c>
      <c r="P79" s="260">
        <f t="shared" si="53"/>
        <v>0</v>
      </c>
      <c r="Q79" s="261">
        <f t="shared" si="49"/>
        <v>0</v>
      </c>
      <c r="R79" s="246"/>
      <c r="S79" s="287" t="s">
        <v>399</v>
      </c>
      <c r="T79" s="257" t="s">
        <v>300</v>
      </c>
      <c r="U79" s="1185"/>
      <c r="V79" s="238">
        <f>+V80+V81+V82</f>
        <v>0</v>
      </c>
      <c r="W79" s="238">
        <f aca="true" t="shared" si="54" ref="W79:AG79">+W80+W81+W82</f>
        <v>0</v>
      </c>
      <c r="X79" s="238">
        <f t="shared" si="54"/>
        <v>0</v>
      </c>
      <c r="Y79" s="238">
        <f t="shared" si="54"/>
        <v>0</v>
      </c>
      <c r="Z79" s="238">
        <f t="shared" si="54"/>
        <v>0</v>
      </c>
      <c r="AA79" s="238">
        <f t="shared" si="54"/>
        <v>0</v>
      </c>
      <c r="AB79" s="238">
        <f t="shared" si="54"/>
        <v>0</v>
      </c>
      <c r="AC79" s="238">
        <f t="shared" si="54"/>
        <v>0</v>
      </c>
      <c r="AD79" s="238">
        <f t="shared" si="54"/>
        <v>0</v>
      </c>
      <c r="AE79" s="238">
        <f t="shared" si="54"/>
        <v>0</v>
      </c>
      <c r="AF79" s="238">
        <f t="shared" si="54"/>
        <v>0</v>
      </c>
      <c r="AG79" s="238">
        <f t="shared" si="54"/>
        <v>0</v>
      </c>
      <c r="AH79" s="461">
        <f t="shared" si="51"/>
        <v>0</v>
      </c>
      <c r="AI79"/>
    </row>
    <row r="80" spans="2:35" ht="12.75">
      <c r="B80" s="287" t="s">
        <v>588</v>
      </c>
      <c r="C80" s="263" t="s">
        <v>340</v>
      </c>
      <c r="D80" s="258" t="s">
        <v>301</v>
      </c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61">
        <f t="shared" si="49"/>
        <v>0</v>
      </c>
      <c r="R80" s="246"/>
      <c r="S80" s="287" t="s">
        <v>588</v>
      </c>
      <c r="T80" s="263" t="s">
        <v>340</v>
      </c>
      <c r="U80" s="1186"/>
      <c r="V80" s="238">
        <f>+E80*$U80</f>
        <v>0</v>
      </c>
      <c r="W80" s="238">
        <f aca="true" t="shared" si="55" ref="W80:AG82">+F80*$U80</f>
        <v>0</v>
      </c>
      <c r="X80" s="238">
        <f t="shared" si="55"/>
        <v>0</v>
      </c>
      <c r="Y80" s="238">
        <f t="shared" si="55"/>
        <v>0</v>
      </c>
      <c r="Z80" s="238">
        <f t="shared" si="55"/>
        <v>0</v>
      </c>
      <c r="AA80" s="238">
        <f t="shared" si="55"/>
        <v>0</v>
      </c>
      <c r="AB80" s="238">
        <f t="shared" si="55"/>
        <v>0</v>
      </c>
      <c r="AC80" s="238">
        <f t="shared" si="55"/>
        <v>0</v>
      </c>
      <c r="AD80" s="238">
        <f t="shared" si="55"/>
        <v>0</v>
      </c>
      <c r="AE80" s="238">
        <f t="shared" si="55"/>
        <v>0</v>
      </c>
      <c r="AF80" s="238">
        <f t="shared" si="55"/>
        <v>0</v>
      </c>
      <c r="AG80" s="238">
        <f t="shared" si="55"/>
        <v>0</v>
      </c>
      <c r="AH80" s="461">
        <f t="shared" si="51"/>
        <v>0</v>
      </c>
      <c r="AI80"/>
    </row>
    <row r="81" spans="2:35" ht="12.75">
      <c r="B81" s="287" t="s">
        <v>589</v>
      </c>
      <c r="C81" s="263" t="s">
        <v>341</v>
      </c>
      <c r="D81" s="258" t="s">
        <v>301</v>
      </c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61">
        <f t="shared" si="49"/>
        <v>0</v>
      </c>
      <c r="R81" s="246"/>
      <c r="S81" s="287" t="s">
        <v>589</v>
      </c>
      <c r="T81" s="263" t="s">
        <v>341</v>
      </c>
      <c r="U81" s="1186"/>
      <c r="V81" s="238">
        <f>+E81*$U81</f>
        <v>0</v>
      </c>
      <c r="W81" s="238">
        <f t="shared" si="55"/>
        <v>0</v>
      </c>
      <c r="X81" s="238">
        <f t="shared" si="55"/>
        <v>0</v>
      </c>
      <c r="Y81" s="238">
        <f t="shared" si="55"/>
        <v>0</v>
      </c>
      <c r="Z81" s="238">
        <f t="shared" si="55"/>
        <v>0</v>
      </c>
      <c r="AA81" s="238">
        <f t="shared" si="55"/>
        <v>0</v>
      </c>
      <c r="AB81" s="238">
        <f t="shared" si="55"/>
        <v>0</v>
      </c>
      <c r="AC81" s="238">
        <f t="shared" si="55"/>
        <v>0</v>
      </c>
      <c r="AD81" s="238">
        <f t="shared" si="55"/>
        <v>0</v>
      </c>
      <c r="AE81" s="238">
        <f t="shared" si="55"/>
        <v>0</v>
      </c>
      <c r="AF81" s="238">
        <f t="shared" si="55"/>
        <v>0</v>
      </c>
      <c r="AG81" s="238">
        <f t="shared" si="55"/>
        <v>0</v>
      </c>
      <c r="AH81" s="461">
        <f t="shared" si="51"/>
        <v>0</v>
      </c>
      <c r="AI81"/>
    </row>
    <row r="82" spans="2:35" ht="12.75">
      <c r="B82" s="287" t="s">
        <v>590</v>
      </c>
      <c r="C82" s="263" t="s">
        <v>342</v>
      </c>
      <c r="D82" s="258" t="s">
        <v>301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61">
        <f t="shared" si="49"/>
        <v>0</v>
      </c>
      <c r="R82" s="246"/>
      <c r="S82" s="288" t="s">
        <v>590</v>
      </c>
      <c r="T82" s="289" t="s">
        <v>342</v>
      </c>
      <c r="U82" s="1187"/>
      <c r="V82" s="238">
        <f>+E82*$U82</f>
        <v>0</v>
      </c>
      <c r="W82" s="238">
        <f t="shared" si="55"/>
        <v>0</v>
      </c>
      <c r="X82" s="238">
        <f t="shared" si="55"/>
        <v>0</v>
      </c>
      <c r="Y82" s="238">
        <f t="shared" si="55"/>
        <v>0</v>
      </c>
      <c r="Z82" s="238">
        <f t="shared" si="55"/>
        <v>0</v>
      </c>
      <c r="AA82" s="238">
        <f t="shared" si="55"/>
        <v>0</v>
      </c>
      <c r="AB82" s="238">
        <f t="shared" si="55"/>
        <v>0</v>
      </c>
      <c r="AC82" s="238">
        <f t="shared" si="55"/>
        <v>0</v>
      </c>
      <c r="AD82" s="238">
        <f t="shared" si="55"/>
        <v>0</v>
      </c>
      <c r="AE82" s="238">
        <f t="shared" si="55"/>
        <v>0</v>
      </c>
      <c r="AF82" s="238">
        <f t="shared" si="55"/>
        <v>0</v>
      </c>
      <c r="AG82" s="238">
        <f t="shared" si="55"/>
        <v>0</v>
      </c>
      <c r="AH82" s="461">
        <f t="shared" si="51"/>
        <v>0</v>
      </c>
      <c r="AI82"/>
    </row>
    <row r="83" spans="2:35" ht="12.75">
      <c r="B83" s="287"/>
      <c r="C83" s="262" t="s">
        <v>331</v>
      </c>
      <c r="D83" s="265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1"/>
      <c r="R83" s="246"/>
      <c r="S83" s="292"/>
      <c r="T83" s="303" t="s">
        <v>331</v>
      </c>
      <c r="U83" s="1188"/>
      <c r="V83" s="286">
        <f>+V84+V85+V86</f>
        <v>0</v>
      </c>
      <c r="W83" s="286">
        <f aca="true" t="shared" si="56" ref="W83:AG83">+W84+W85+W86</f>
        <v>0</v>
      </c>
      <c r="X83" s="286">
        <f t="shared" si="56"/>
        <v>0</v>
      </c>
      <c r="Y83" s="286">
        <f t="shared" si="56"/>
        <v>0</v>
      </c>
      <c r="Z83" s="286">
        <f t="shared" si="56"/>
        <v>0</v>
      </c>
      <c r="AA83" s="286">
        <f t="shared" si="56"/>
        <v>0</v>
      </c>
      <c r="AB83" s="286">
        <f t="shared" si="56"/>
        <v>0</v>
      </c>
      <c r="AC83" s="286">
        <f t="shared" si="56"/>
        <v>0</v>
      </c>
      <c r="AD83" s="286">
        <f t="shared" si="56"/>
        <v>0</v>
      </c>
      <c r="AE83" s="286">
        <f t="shared" si="56"/>
        <v>0</v>
      </c>
      <c r="AF83" s="286">
        <f t="shared" si="56"/>
        <v>0</v>
      </c>
      <c r="AG83" s="286">
        <f t="shared" si="56"/>
        <v>0</v>
      </c>
      <c r="AH83" s="475">
        <f>+AH84+AH85+AH86</f>
        <v>0</v>
      </c>
      <c r="AI83"/>
    </row>
    <row r="84" spans="2:35" ht="12.75">
      <c r="B84" s="287" t="s">
        <v>399</v>
      </c>
      <c r="C84" s="257" t="s">
        <v>306</v>
      </c>
      <c r="D84" s="258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61">
        <f>SUM(E84:P84)</f>
        <v>0</v>
      </c>
      <c r="R84" s="246"/>
      <c r="S84" s="249" t="s">
        <v>399</v>
      </c>
      <c r="T84" s="250" t="s">
        <v>306</v>
      </c>
      <c r="U84" s="1186"/>
      <c r="V84" s="238">
        <f>+E84*$U84/1000</f>
        <v>0</v>
      </c>
      <c r="W84" s="238">
        <f aca="true" t="shared" si="57" ref="W84:AG84">+F84*$U84/1000</f>
        <v>0</v>
      </c>
      <c r="X84" s="238">
        <f t="shared" si="57"/>
        <v>0</v>
      </c>
      <c r="Y84" s="238">
        <f t="shared" si="57"/>
        <v>0</v>
      </c>
      <c r="Z84" s="238">
        <f t="shared" si="57"/>
        <v>0</v>
      </c>
      <c r="AA84" s="238">
        <f t="shared" si="57"/>
        <v>0</v>
      </c>
      <c r="AB84" s="238">
        <f t="shared" si="57"/>
        <v>0</v>
      </c>
      <c r="AC84" s="238">
        <f t="shared" si="57"/>
        <v>0</v>
      </c>
      <c r="AD84" s="238">
        <f t="shared" si="57"/>
        <v>0</v>
      </c>
      <c r="AE84" s="238">
        <f t="shared" si="57"/>
        <v>0</v>
      </c>
      <c r="AF84" s="238">
        <f t="shared" si="57"/>
        <v>0</v>
      </c>
      <c r="AG84" s="238">
        <f t="shared" si="57"/>
        <v>0</v>
      </c>
      <c r="AH84" s="461">
        <f>SUM(V84:AG84)</f>
        <v>0</v>
      </c>
      <c r="AI84"/>
    </row>
    <row r="85" spans="2:35" ht="12.75">
      <c r="B85" s="287" t="s">
        <v>400</v>
      </c>
      <c r="C85" s="257" t="s">
        <v>309</v>
      </c>
      <c r="D85" s="258" t="s">
        <v>299</v>
      </c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61">
        <f aca="true" t="shared" si="58" ref="Q85:Q109">SUM(E85:P85)</f>
        <v>0</v>
      </c>
      <c r="R85" s="246"/>
      <c r="S85" s="287" t="s">
        <v>400</v>
      </c>
      <c r="T85" s="257" t="s">
        <v>309</v>
      </c>
      <c r="U85" s="1184"/>
      <c r="V85" s="238">
        <f>+E85*$U85</f>
        <v>0</v>
      </c>
      <c r="W85" s="238">
        <f aca="true" t="shared" si="59" ref="W85:AG85">+F85*$U85</f>
        <v>0</v>
      </c>
      <c r="X85" s="238">
        <f t="shared" si="59"/>
        <v>0</v>
      </c>
      <c r="Y85" s="238">
        <f t="shared" si="59"/>
        <v>0</v>
      </c>
      <c r="Z85" s="238">
        <f t="shared" si="59"/>
        <v>0</v>
      </c>
      <c r="AA85" s="238">
        <f t="shared" si="59"/>
        <v>0</v>
      </c>
      <c r="AB85" s="238">
        <f t="shared" si="59"/>
        <v>0</v>
      </c>
      <c r="AC85" s="238">
        <f t="shared" si="59"/>
        <v>0</v>
      </c>
      <c r="AD85" s="238">
        <f t="shared" si="59"/>
        <v>0</v>
      </c>
      <c r="AE85" s="238">
        <f t="shared" si="59"/>
        <v>0</v>
      </c>
      <c r="AF85" s="238">
        <f t="shared" si="59"/>
        <v>0</v>
      </c>
      <c r="AG85" s="238">
        <f t="shared" si="59"/>
        <v>0</v>
      </c>
      <c r="AH85" s="461">
        <f>SUM(V85:AG85)</f>
        <v>0</v>
      </c>
      <c r="AI85"/>
    </row>
    <row r="86" spans="2:35" ht="12.75">
      <c r="B86" s="287" t="s">
        <v>401</v>
      </c>
      <c r="C86" s="257" t="s">
        <v>300</v>
      </c>
      <c r="D86" s="258" t="s">
        <v>301</v>
      </c>
      <c r="E86" s="260">
        <f aca="true" t="shared" si="60" ref="E86:P86">E87+E90+E93</f>
        <v>0</v>
      </c>
      <c r="F86" s="260">
        <f t="shared" si="60"/>
        <v>0</v>
      </c>
      <c r="G86" s="260">
        <f t="shared" si="60"/>
        <v>0</v>
      </c>
      <c r="H86" s="260">
        <f t="shared" si="60"/>
        <v>0</v>
      </c>
      <c r="I86" s="260">
        <f t="shared" si="60"/>
        <v>0</v>
      </c>
      <c r="J86" s="260">
        <f t="shared" si="60"/>
        <v>0</v>
      </c>
      <c r="K86" s="260">
        <f t="shared" si="60"/>
        <v>0</v>
      </c>
      <c r="L86" s="260">
        <f t="shared" si="60"/>
        <v>0</v>
      </c>
      <c r="M86" s="260">
        <f t="shared" si="60"/>
        <v>0</v>
      </c>
      <c r="N86" s="260">
        <f t="shared" si="60"/>
        <v>0</v>
      </c>
      <c r="O86" s="260">
        <f t="shared" si="60"/>
        <v>0</v>
      </c>
      <c r="P86" s="260">
        <f t="shared" si="60"/>
        <v>0</v>
      </c>
      <c r="Q86" s="261">
        <f t="shared" si="58"/>
        <v>0</v>
      </c>
      <c r="R86" s="246"/>
      <c r="S86" s="287" t="s">
        <v>401</v>
      </c>
      <c r="T86" s="257" t="s">
        <v>300</v>
      </c>
      <c r="U86" s="1185"/>
      <c r="V86" s="238">
        <f>+V87+V90+V93</f>
        <v>0</v>
      </c>
      <c r="W86" s="238">
        <f aca="true" t="shared" si="61" ref="W86:AG86">+W87+W90+W93</f>
        <v>0</v>
      </c>
      <c r="X86" s="238">
        <f t="shared" si="61"/>
        <v>0</v>
      </c>
      <c r="Y86" s="238">
        <f t="shared" si="61"/>
        <v>0</v>
      </c>
      <c r="Z86" s="238">
        <f t="shared" si="61"/>
        <v>0</v>
      </c>
      <c r="AA86" s="238">
        <f t="shared" si="61"/>
        <v>0</v>
      </c>
      <c r="AB86" s="238">
        <f t="shared" si="61"/>
        <v>0</v>
      </c>
      <c r="AC86" s="238">
        <f t="shared" si="61"/>
        <v>0</v>
      </c>
      <c r="AD86" s="238">
        <f t="shared" si="61"/>
        <v>0</v>
      </c>
      <c r="AE86" s="238">
        <f t="shared" si="61"/>
        <v>0</v>
      </c>
      <c r="AF86" s="238">
        <f t="shared" si="61"/>
        <v>0</v>
      </c>
      <c r="AG86" s="238">
        <f t="shared" si="61"/>
        <v>0</v>
      </c>
      <c r="AH86" s="461">
        <f aca="true" t="shared" si="62" ref="AH86:AH95">SUM(V86:AG86)</f>
        <v>0</v>
      </c>
      <c r="AI86"/>
    </row>
    <row r="87" spans="2:35" ht="12.75">
      <c r="B87" s="287" t="s">
        <v>591</v>
      </c>
      <c r="C87" s="263" t="s">
        <v>332</v>
      </c>
      <c r="D87" s="258" t="s">
        <v>301</v>
      </c>
      <c r="E87" s="260">
        <f aca="true" t="shared" si="63" ref="E87:P87">E88+E89</f>
        <v>0</v>
      </c>
      <c r="F87" s="260">
        <f t="shared" si="63"/>
        <v>0</v>
      </c>
      <c r="G87" s="260">
        <f t="shared" si="63"/>
        <v>0</v>
      </c>
      <c r="H87" s="260">
        <f t="shared" si="63"/>
        <v>0</v>
      </c>
      <c r="I87" s="260">
        <f t="shared" si="63"/>
        <v>0</v>
      </c>
      <c r="J87" s="260">
        <f t="shared" si="63"/>
        <v>0</v>
      </c>
      <c r="K87" s="260">
        <f t="shared" si="63"/>
        <v>0</v>
      </c>
      <c r="L87" s="260">
        <f t="shared" si="63"/>
        <v>0</v>
      </c>
      <c r="M87" s="260">
        <f t="shared" si="63"/>
        <v>0</v>
      </c>
      <c r="N87" s="260">
        <f t="shared" si="63"/>
        <v>0</v>
      </c>
      <c r="O87" s="260">
        <f t="shared" si="63"/>
        <v>0</v>
      </c>
      <c r="P87" s="260">
        <f t="shared" si="63"/>
        <v>0</v>
      </c>
      <c r="Q87" s="261">
        <f t="shared" si="58"/>
        <v>0</v>
      </c>
      <c r="R87" s="246"/>
      <c r="S87" s="287" t="s">
        <v>591</v>
      </c>
      <c r="T87" s="263" t="s">
        <v>332</v>
      </c>
      <c r="U87" s="1185"/>
      <c r="V87" s="238">
        <f>+V88+V89</f>
        <v>0</v>
      </c>
      <c r="W87" s="238">
        <f aca="true" t="shared" si="64" ref="W87:AG87">+W88+W89</f>
        <v>0</v>
      </c>
      <c r="X87" s="238">
        <f t="shared" si="64"/>
        <v>0</v>
      </c>
      <c r="Y87" s="238">
        <f t="shared" si="64"/>
        <v>0</v>
      </c>
      <c r="Z87" s="238">
        <f t="shared" si="64"/>
        <v>0</v>
      </c>
      <c r="AA87" s="238">
        <f t="shared" si="64"/>
        <v>0</v>
      </c>
      <c r="AB87" s="238">
        <f t="shared" si="64"/>
        <v>0</v>
      </c>
      <c r="AC87" s="238">
        <f t="shared" si="64"/>
        <v>0</v>
      </c>
      <c r="AD87" s="238">
        <f t="shared" si="64"/>
        <v>0</v>
      </c>
      <c r="AE87" s="238">
        <f t="shared" si="64"/>
        <v>0</v>
      </c>
      <c r="AF87" s="238">
        <f t="shared" si="64"/>
        <v>0</v>
      </c>
      <c r="AG87" s="238">
        <f t="shared" si="64"/>
        <v>0</v>
      </c>
      <c r="AH87" s="461">
        <f t="shared" si="62"/>
        <v>0</v>
      </c>
      <c r="AI87"/>
    </row>
    <row r="88" spans="2:35" ht="12.75">
      <c r="B88" s="287" t="s">
        <v>592</v>
      </c>
      <c r="C88" s="263" t="s">
        <v>337</v>
      </c>
      <c r="D88" s="258" t="s">
        <v>301</v>
      </c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61">
        <f t="shared" si="58"/>
        <v>0</v>
      </c>
      <c r="R88" s="246"/>
      <c r="S88" s="287" t="s">
        <v>592</v>
      </c>
      <c r="T88" s="263" t="s">
        <v>337</v>
      </c>
      <c r="U88" s="1186"/>
      <c r="V88" s="238">
        <f>+E88*$U88</f>
        <v>0</v>
      </c>
      <c r="W88" s="238">
        <f aca="true" t="shared" si="65" ref="W88:AG89">+F88*$U88</f>
        <v>0</v>
      </c>
      <c r="X88" s="238">
        <f t="shared" si="65"/>
        <v>0</v>
      </c>
      <c r="Y88" s="238">
        <f t="shared" si="65"/>
        <v>0</v>
      </c>
      <c r="Z88" s="238">
        <f t="shared" si="65"/>
        <v>0</v>
      </c>
      <c r="AA88" s="238">
        <f t="shared" si="65"/>
        <v>0</v>
      </c>
      <c r="AB88" s="238">
        <f t="shared" si="65"/>
        <v>0</v>
      </c>
      <c r="AC88" s="238">
        <f t="shared" si="65"/>
        <v>0</v>
      </c>
      <c r="AD88" s="238">
        <f t="shared" si="65"/>
        <v>0</v>
      </c>
      <c r="AE88" s="238">
        <f t="shared" si="65"/>
        <v>0</v>
      </c>
      <c r="AF88" s="238">
        <f t="shared" si="65"/>
        <v>0</v>
      </c>
      <c r="AG88" s="238">
        <f t="shared" si="65"/>
        <v>0</v>
      </c>
      <c r="AH88" s="461">
        <f t="shared" si="62"/>
        <v>0</v>
      </c>
      <c r="AI88"/>
    </row>
    <row r="89" spans="2:35" ht="12.75">
      <c r="B89" s="287" t="s">
        <v>593</v>
      </c>
      <c r="C89" s="263" t="s">
        <v>338</v>
      </c>
      <c r="D89" s="258" t="s">
        <v>301</v>
      </c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61">
        <f t="shared" si="58"/>
        <v>0</v>
      </c>
      <c r="R89" s="246"/>
      <c r="S89" s="287" t="s">
        <v>593</v>
      </c>
      <c r="T89" s="263" t="s">
        <v>338</v>
      </c>
      <c r="U89" s="1186"/>
      <c r="V89" s="238">
        <f>+E89*$U89</f>
        <v>0</v>
      </c>
      <c r="W89" s="238">
        <f t="shared" si="65"/>
        <v>0</v>
      </c>
      <c r="X89" s="238">
        <f t="shared" si="65"/>
        <v>0</v>
      </c>
      <c r="Y89" s="238">
        <f t="shared" si="65"/>
        <v>0</v>
      </c>
      <c r="Z89" s="238">
        <f t="shared" si="65"/>
        <v>0</v>
      </c>
      <c r="AA89" s="238">
        <f t="shared" si="65"/>
        <v>0</v>
      </c>
      <c r="AB89" s="238">
        <f t="shared" si="65"/>
        <v>0</v>
      </c>
      <c r="AC89" s="238">
        <f t="shared" si="65"/>
        <v>0</v>
      </c>
      <c r="AD89" s="238">
        <f t="shared" si="65"/>
        <v>0</v>
      </c>
      <c r="AE89" s="238">
        <f t="shared" si="65"/>
        <v>0</v>
      </c>
      <c r="AF89" s="238">
        <f t="shared" si="65"/>
        <v>0</v>
      </c>
      <c r="AG89" s="238">
        <f t="shared" si="65"/>
        <v>0</v>
      </c>
      <c r="AH89" s="461">
        <f t="shared" si="62"/>
        <v>0</v>
      </c>
      <c r="AI89"/>
    </row>
    <row r="90" spans="2:35" ht="12.75">
      <c r="B90" s="287" t="s">
        <v>594</v>
      </c>
      <c r="C90" s="263" t="s">
        <v>328</v>
      </c>
      <c r="D90" s="258" t="s">
        <v>301</v>
      </c>
      <c r="E90" s="260">
        <f aca="true" t="shared" si="66" ref="E90:P90">E91+E92</f>
        <v>0</v>
      </c>
      <c r="F90" s="260">
        <f t="shared" si="66"/>
        <v>0</v>
      </c>
      <c r="G90" s="260">
        <f t="shared" si="66"/>
        <v>0</v>
      </c>
      <c r="H90" s="260">
        <f t="shared" si="66"/>
        <v>0</v>
      </c>
      <c r="I90" s="260">
        <f t="shared" si="66"/>
        <v>0</v>
      </c>
      <c r="J90" s="260">
        <f t="shared" si="66"/>
        <v>0</v>
      </c>
      <c r="K90" s="260">
        <f t="shared" si="66"/>
        <v>0</v>
      </c>
      <c r="L90" s="260">
        <f t="shared" si="66"/>
        <v>0</v>
      </c>
      <c r="M90" s="260">
        <f t="shared" si="66"/>
        <v>0</v>
      </c>
      <c r="N90" s="260">
        <f t="shared" si="66"/>
        <v>0</v>
      </c>
      <c r="O90" s="260">
        <f t="shared" si="66"/>
        <v>0</v>
      </c>
      <c r="P90" s="260">
        <f t="shared" si="66"/>
        <v>0</v>
      </c>
      <c r="Q90" s="261">
        <f t="shared" si="58"/>
        <v>0</v>
      </c>
      <c r="R90" s="246"/>
      <c r="S90" s="287" t="s">
        <v>594</v>
      </c>
      <c r="T90" s="263" t="s">
        <v>328</v>
      </c>
      <c r="U90" s="1185"/>
      <c r="V90" s="238">
        <f>+V91+V92</f>
        <v>0</v>
      </c>
      <c r="W90" s="238">
        <f aca="true" t="shared" si="67" ref="W90:AG90">+W91+W92</f>
        <v>0</v>
      </c>
      <c r="X90" s="238">
        <f t="shared" si="67"/>
        <v>0</v>
      </c>
      <c r="Y90" s="238">
        <f t="shared" si="67"/>
        <v>0</v>
      </c>
      <c r="Z90" s="238">
        <f t="shared" si="67"/>
        <v>0</v>
      </c>
      <c r="AA90" s="238">
        <f t="shared" si="67"/>
        <v>0</v>
      </c>
      <c r="AB90" s="238">
        <f t="shared" si="67"/>
        <v>0</v>
      </c>
      <c r="AC90" s="238">
        <f t="shared" si="67"/>
        <v>0</v>
      </c>
      <c r="AD90" s="238">
        <f t="shared" si="67"/>
        <v>0</v>
      </c>
      <c r="AE90" s="238">
        <f t="shared" si="67"/>
        <v>0</v>
      </c>
      <c r="AF90" s="238">
        <f t="shared" si="67"/>
        <v>0</v>
      </c>
      <c r="AG90" s="238">
        <f t="shared" si="67"/>
        <v>0</v>
      </c>
      <c r="AH90" s="461">
        <f t="shared" si="62"/>
        <v>0</v>
      </c>
      <c r="AI90"/>
    </row>
    <row r="91" spans="2:35" ht="12.75">
      <c r="B91" s="287" t="s">
        <v>595</v>
      </c>
      <c r="C91" s="263" t="s">
        <v>337</v>
      </c>
      <c r="D91" s="258" t="s">
        <v>301</v>
      </c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61">
        <f t="shared" si="58"/>
        <v>0</v>
      </c>
      <c r="R91" s="246"/>
      <c r="S91" s="287" t="s">
        <v>595</v>
      </c>
      <c r="T91" s="263" t="s">
        <v>337</v>
      </c>
      <c r="U91" s="1186"/>
      <c r="V91" s="238">
        <f>+E91*$U91</f>
        <v>0</v>
      </c>
      <c r="W91" s="238">
        <f aca="true" t="shared" si="68" ref="W91:AG92">+F91*$U91</f>
        <v>0</v>
      </c>
      <c r="X91" s="238">
        <f t="shared" si="68"/>
        <v>0</v>
      </c>
      <c r="Y91" s="238">
        <f t="shared" si="68"/>
        <v>0</v>
      </c>
      <c r="Z91" s="238">
        <f t="shared" si="68"/>
        <v>0</v>
      </c>
      <c r="AA91" s="238">
        <f t="shared" si="68"/>
        <v>0</v>
      </c>
      <c r="AB91" s="238">
        <f t="shared" si="68"/>
        <v>0</v>
      </c>
      <c r="AC91" s="238">
        <f t="shared" si="68"/>
        <v>0</v>
      </c>
      <c r="AD91" s="238">
        <f t="shared" si="68"/>
        <v>0</v>
      </c>
      <c r="AE91" s="238">
        <f t="shared" si="68"/>
        <v>0</v>
      </c>
      <c r="AF91" s="238">
        <f t="shared" si="68"/>
        <v>0</v>
      </c>
      <c r="AG91" s="238">
        <f t="shared" si="68"/>
        <v>0</v>
      </c>
      <c r="AH91" s="461">
        <f t="shared" si="62"/>
        <v>0</v>
      </c>
      <c r="AI91"/>
    </row>
    <row r="92" spans="2:35" ht="12.75">
      <c r="B92" s="287" t="s">
        <v>596</v>
      </c>
      <c r="C92" s="263" t="s">
        <v>338</v>
      </c>
      <c r="D92" s="258" t="s">
        <v>301</v>
      </c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61">
        <f t="shared" si="58"/>
        <v>0</v>
      </c>
      <c r="R92" s="246"/>
      <c r="S92" s="287" t="s">
        <v>596</v>
      </c>
      <c r="T92" s="263" t="s">
        <v>338</v>
      </c>
      <c r="U92" s="1186"/>
      <c r="V92" s="238">
        <f>+E92*$U92</f>
        <v>0</v>
      </c>
      <c r="W92" s="238">
        <f t="shared" si="68"/>
        <v>0</v>
      </c>
      <c r="X92" s="238">
        <f t="shared" si="68"/>
        <v>0</v>
      </c>
      <c r="Y92" s="238">
        <f t="shared" si="68"/>
        <v>0</v>
      </c>
      <c r="Z92" s="238">
        <f t="shared" si="68"/>
        <v>0</v>
      </c>
      <c r="AA92" s="238">
        <f t="shared" si="68"/>
        <v>0</v>
      </c>
      <c r="AB92" s="238">
        <f t="shared" si="68"/>
        <v>0</v>
      </c>
      <c r="AC92" s="238">
        <f t="shared" si="68"/>
        <v>0</v>
      </c>
      <c r="AD92" s="238">
        <f t="shared" si="68"/>
        <v>0</v>
      </c>
      <c r="AE92" s="238">
        <f t="shared" si="68"/>
        <v>0</v>
      </c>
      <c r="AF92" s="238">
        <f t="shared" si="68"/>
        <v>0</v>
      </c>
      <c r="AG92" s="238">
        <f t="shared" si="68"/>
        <v>0</v>
      </c>
      <c r="AH92" s="461">
        <f t="shared" si="62"/>
        <v>0</v>
      </c>
      <c r="AI92"/>
    </row>
    <row r="93" spans="2:35" ht="12.75">
      <c r="B93" s="287" t="s">
        <v>597</v>
      </c>
      <c r="C93" s="263" t="s">
        <v>330</v>
      </c>
      <c r="D93" s="258" t="s">
        <v>301</v>
      </c>
      <c r="E93" s="260">
        <f aca="true" t="shared" si="69" ref="E93:P93">E94+E95</f>
        <v>0</v>
      </c>
      <c r="F93" s="260">
        <f t="shared" si="69"/>
        <v>0</v>
      </c>
      <c r="G93" s="260">
        <f t="shared" si="69"/>
        <v>0</v>
      </c>
      <c r="H93" s="260">
        <f t="shared" si="69"/>
        <v>0</v>
      </c>
      <c r="I93" s="260">
        <f t="shared" si="69"/>
        <v>0</v>
      </c>
      <c r="J93" s="260">
        <f t="shared" si="69"/>
        <v>0</v>
      </c>
      <c r="K93" s="260">
        <f t="shared" si="69"/>
        <v>0</v>
      </c>
      <c r="L93" s="260">
        <f t="shared" si="69"/>
        <v>0</v>
      </c>
      <c r="M93" s="260">
        <f t="shared" si="69"/>
        <v>0</v>
      </c>
      <c r="N93" s="260">
        <f t="shared" si="69"/>
        <v>0</v>
      </c>
      <c r="O93" s="260">
        <f t="shared" si="69"/>
        <v>0</v>
      </c>
      <c r="P93" s="260">
        <f t="shared" si="69"/>
        <v>0</v>
      </c>
      <c r="Q93" s="261">
        <f t="shared" si="58"/>
        <v>0</v>
      </c>
      <c r="R93" s="246"/>
      <c r="S93" s="287" t="s">
        <v>597</v>
      </c>
      <c r="T93" s="263" t="s">
        <v>330</v>
      </c>
      <c r="U93" s="1185"/>
      <c r="V93" s="238">
        <f>+V94+V95</f>
        <v>0</v>
      </c>
      <c r="W93" s="238">
        <f aca="true" t="shared" si="70" ref="W93:AG93">+W94+W95</f>
        <v>0</v>
      </c>
      <c r="X93" s="238">
        <f t="shared" si="70"/>
        <v>0</v>
      </c>
      <c r="Y93" s="238">
        <f t="shared" si="70"/>
        <v>0</v>
      </c>
      <c r="Z93" s="238">
        <f t="shared" si="70"/>
        <v>0</v>
      </c>
      <c r="AA93" s="238">
        <f t="shared" si="70"/>
        <v>0</v>
      </c>
      <c r="AB93" s="238">
        <f t="shared" si="70"/>
        <v>0</v>
      </c>
      <c r="AC93" s="238">
        <f t="shared" si="70"/>
        <v>0</v>
      </c>
      <c r="AD93" s="238">
        <f t="shared" si="70"/>
        <v>0</v>
      </c>
      <c r="AE93" s="238">
        <f t="shared" si="70"/>
        <v>0</v>
      </c>
      <c r="AF93" s="238">
        <f t="shared" si="70"/>
        <v>0</v>
      </c>
      <c r="AG93" s="238">
        <f t="shared" si="70"/>
        <v>0</v>
      </c>
      <c r="AH93" s="461">
        <f t="shared" si="62"/>
        <v>0</v>
      </c>
      <c r="AI93"/>
    </row>
    <row r="94" spans="2:35" ht="12.75">
      <c r="B94" s="287" t="s">
        <v>598</v>
      </c>
      <c r="C94" s="263" t="s">
        <v>337</v>
      </c>
      <c r="D94" s="258" t="s">
        <v>301</v>
      </c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61">
        <f t="shared" si="58"/>
        <v>0</v>
      </c>
      <c r="R94" s="246"/>
      <c r="S94" s="287" t="s">
        <v>598</v>
      </c>
      <c r="T94" s="263" t="s">
        <v>337</v>
      </c>
      <c r="U94" s="1186"/>
      <c r="V94" s="238">
        <f>+E94*$U94</f>
        <v>0</v>
      </c>
      <c r="W94" s="238">
        <f aca="true" t="shared" si="71" ref="W94:AG95">+F94*$U94</f>
        <v>0</v>
      </c>
      <c r="X94" s="238">
        <f t="shared" si="71"/>
        <v>0</v>
      </c>
      <c r="Y94" s="238">
        <f t="shared" si="71"/>
        <v>0</v>
      </c>
      <c r="Z94" s="238">
        <f t="shared" si="71"/>
        <v>0</v>
      </c>
      <c r="AA94" s="238">
        <f t="shared" si="71"/>
        <v>0</v>
      </c>
      <c r="AB94" s="238">
        <f t="shared" si="71"/>
        <v>0</v>
      </c>
      <c r="AC94" s="238">
        <f t="shared" si="71"/>
        <v>0</v>
      </c>
      <c r="AD94" s="238">
        <f t="shared" si="71"/>
        <v>0</v>
      </c>
      <c r="AE94" s="238">
        <f t="shared" si="71"/>
        <v>0</v>
      </c>
      <c r="AF94" s="238">
        <f t="shared" si="71"/>
        <v>0</v>
      </c>
      <c r="AG94" s="238">
        <f t="shared" si="71"/>
        <v>0</v>
      </c>
      <c r="AH94" s="461">
        <f t="shared" si="62"/>
        <v>0</v>
      </c>
      <c r="AI94"/>
    </row>
    <row r="95" spans="2:35" ht="12.75">
      <c r="B95" s="287" t="s">
        <v>599</v>
      </c>
      <c r="C95" s="263" t="s">
        <v>338</v>
      </c>
      <c r="D95" s="258" t="s">
        <v>301</v>
      </c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61">
        <f t="shared" si="58"/>
        <v>0</v>
      </c>
      <c r="R95" s="246"/>
      <c r="S95" s="288" t="s">
        <v>599</v>
      </c>
      <c r="T95" s="289" t="s">
        <v>338</v>
      </c>
      <c r="U95" s="1187"/>
      <c r="V95" s="238">
        <f>+E95*$U95</f>
        <v>0</v>
      </c>
      <c r="W95" s="238">
        <f t="shared" si="71"/>
        <v>0</v>
      </c>
      <c r="X95" s="238">
        <f t="shared" si="71"/>
        <v>0</v>
      </c>
      <c r="Y95" s="238">
        <f t="shared" si="71"/>
        <v>0</v>
      </c>
      <c r="Z95" s="238">
        <f t="shared" si="71"/>
        <v>0</v>
      </c>
      <c r="AA95" s="238">
        <f t="shared" si="71"/>
        <v>0</v>
      </c>
      <c r="AB95" s="238">
        <f t="shared" si="71"/>
        <v>0</v>
      </c>
      <c r="AC95" s="238">
        <f t="shared" si="71"/>
        <v>0</v>
      </c>
      <c r="AD95" s="238">
        <f t="shared" si="71"/>
        <v>0</v>
      </c>
      <c r="AE95" s="238">
        <f t="shared" si="71"/>
        <v>0</v>
      </c>
      <c r="AF95" s="238">
        <f t="shared" si="71"/>
        <v>0</v>
      </c>
      <c r="AG95" s="238">
        <f t="shared" si="71"/>
        <v>0</v>
      </c>
      <c r="AH95" s="461">
        <f t="shared" si="62"/>
        <v>0</v>
      </c>
      <c r="AI95"/>
    </row>
    <row r="96" spans="2:35" ht="12.75">
      <c r="B96" s="287"/>
      <c r="C96" s="262" t="s">
        <v>551</v>
      </c>
      <c r="D96" s="265"/>
      <c r="E96" s="826"/>
      <c r="F96" s="826"/>
      <c r="G96" s="826"/>
      <c r="H96" s="826"/>
      <c r="I96" s="826"/>
      <c r="J96" s="826"/>
      <c r="K96" s="826"/>
      <c r="L96" s="826"/>
      <c r="M96" s="826"/>
      <c r="N96" s="826"/>
      <c r="O96" s="826"/>
      <c r="P96" s="826"/>
      <c r="Q96" s="261">
        <f t="shared" si="58"/>
        <v>0</v>
      </c>
      <c r="R96" s="246"/>
      <c r="S96" s="292"/>
      <c r="T96" s="303" t="s">
        <v>551</v>
      </c>
      <c r="U96" s="1189"/>
      <c r="V96" s="286">
        <f>+V97+V98+V99</f>
        <v>0</v>
      </c>
      <c r="W96" s="286">
        <f aca="true" t="shared" si="72" ref="W96:AG96">+W97+W98+W99</f>
        <v>0</v>
      </c>
      <c r="X96" s="286">
        <f t="shared" si="72"/>
        <v>0</v>
      </c>
      <c r="Y96" s="286">
        <f t="shared" si="72"/>
        <v>0</v>
      </c>
      <c r="Z96" s="286">
        <f t="shared" si="72"/>
        <v>0</v>
      </c>
      <c r="AA96" s="286">
        <f t="shared" si="72"/>
        <v>0</v>
      </c>
      <c r="AB96" s="286">
        <f t="shared" si="72"/>
        <v>0</v>
      </c>
      <c r="AC96" s="286">
        <f t="shared" si="72"/>
        <v>0</v>
      </c>
      <c r="AD96" s="286">
        <f t="shared" si="72"/>
        <v>0</v>
      </c>
      <c r="AE96" s="286">
        <f t="shared" si="72"/>
        <v>0</v>
      </c>
      <c r="AF96" s="286">
        <f t="shared" si="72"/>
        <v>0</v>
      </c>
      <c r="AG96" s="286">
        <f t="shared" si="72"/>
        <v>0</v>
      </c>
      <c r="AH96" s="475">
        <f>+AH97+AH98+AH99</f>
        <v>0</v>
      </c>
      <c r="AI96"/>
    </row>
    <row r="97" spans="2:35" ht="12.75">
      <c r="B97" s="287" t="s">
        <v>399</v>
      </c>
      <c r="C97" s="257" t="s">
        <v>306</v>
      </c>
      <c r="D97" s="258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61">
        <f>SUM(E97:P97)</f>
        <v>0</v>
      </c>
      <c r="R97" s="246"/>
      <c r="S97" s="249" t="s">
        <v>399</v>
      </c>
      <c r="T97" s="250" t="s">
        <v>306</v>
      </c>
      <c r="U97" s="1186"/>
      <c r="V97" s="238">
        <f>+E97*$U97/1000</f>
        <v>0</v>
      </c>
      <c r="W97" s="238">
        <f aca="true" t="shared" si="73" ref="W97:AG97">+F97*$U97/1000</f>
        <v>0</v>
      </c>
      <c r="X97" s="238">
        <f t="shared" si="73"/>
        <v>0</v>
      </c>
      <c r="Y97" s="238">
        <f t="shared" si="73"/>
        <v>0</v>
      </c>
      <c r="Z97" s="238">
        <f t="shared" si="73"/>
        <v>0</v>
      </c>
      <c r="AA97" s="238">
        <f t="shared" si="73"/>
        <v>0</v>
      </c>
      <c r="AB97" s="238">
        <f t="shared" si="73"/>
        <v>0</v>
      </c>
      <c r="AC97" s="238">
        <f t="shared" si="73"/>
        <v>0</v>
      </c>
      <c r="AD97" s="238">
        <f t="shared" si="73"/>
        <v>0</v>
      </c>
      <c r="AE97" s="238">
        <f t="shared" si="73"/>
        <v>0</v>
      </c>
      <c r="AF97" s="238">
        <f t="shared" si="73"/>
        <v>0</v>
      </c>
      <c r="AG97" s="238">
        <f t="shared" si="73"/>
        <v>0</v>
      </c>
      <c r="AH97" s="461">
        <f>SUM(V97:AG97)</f>
        <v>0</v>
      </c>
      <c r="AI97"/>
    </row>
    <row r="98" spans="2:35" ht="12.75">
      <c r="B98" s="287" t="s">
        <v>400</v>
      </c>
      <c r="C98" s="257" t="s">
        <v>309</v>
      </c>
      <c r="D98" s="258" t="s">
        <v>299</v>
      </c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61">
        <f t="shared" si="58"/>
        <v>0</v>
      </c>
      <c r="R98" s="246"/>
      <c r="S98" s="287" t="s">
        <v>400</v>
      </c>
      <c r="T98" s="257" t="s">
        <v>309</v>
      </c>
      <c r="U98" s="1184"/>
      <c r="V98" s="238">
        <f>+E98*$U98</f>
        <v>0</v>
      </c>
      <c r="W98" s="238">
        <f aca="true" t="shared" si="74" ref="W98:AG98">+F98*$U98</f>
        <v>0</v>
      </c>
      <c r="X98" s="238">
        <f t="shared" si="74"/>
        <v>0</v>
      </c>
      <c r="Y98" s="238">
        <f t="shared" si="74"/>
        <v>0</v>
      </c>
      <c r="Z98" s="238">
        <f t="shared" si="74"/>
        <v>0</v>
      </c>
      <c r="AA98" s="238">
        <f t="shared" si="74"/>
        <v>0</v>
      </c>
      <c r="AB98" s="238">
        <f t="shared" si="74"/>
        <v>0</v>
      </c>
      <c r="AC98" s="238">
        <f t="shared" si="74"/>
        <v>0</v>
      </c>
      <c r="AD98" s="238">
        <f t="shared" si="74"/>
        <v>0</v>
      </c>
      <c r="AE98" s="238">
        <f t="shared" si="74"/>
        <v>0</v>
      </c>
      <c r="AF98" s="238">
        <f t="shared" si="74"/>
        <v>0</v>
      </c>
      <c r="AG98" s="238">
        <f t="shared" si="74"/>
        <v>0</v>
      </c>
      <c r="AH98" s="461">
        <f>SUM(V98:AG98)</f>
        <v>0</v>
      </c>
      <c r="AI98"/>
    </row>
    <row r="99" spans="2:35" ht="12.75">
      <c r="B99" s="287" t="s">
        <v>401</v>
      </c>
      <c r="C99" s="257" t="s">
        <v>300</v>
      </c>
      <c r="D99" s="258" t="s">
        <v>301</v>
      </c>
      <c r="E99" s="260">
        <f aca="true" t="shared" si="75" ref="E99:P99">E100+E103+E106</f>
        <v>0</v>
      </c>
      <c r="F99" s="260">
        <f t="shared" si="75"/>
        <v>0</v>
      </c>
      <c r="G99" s="260">
        <f t="shared" si="75"/>
        <v>0</v>
      </c>
      <c r="H99" s="260">
        <f t="shared" si="75"/>
        <v>0</v>
      </c>
      <c r="I99" s="260">
        <f t="shared" si="75"/>
        <v>0</v>
      </c>
      <c r="J99" s="260">
        <f t="shared" si="75"/>
        <v>0</v>
      </c>
      <c r="K99" s="260">
        <f t="shared" si="75"/>
        <v>0</v>
      </c>
      <c r="L99" s="260">
        <f t="shared" si="75"/>
        <v>0</v>
      </c>
      <c r="M99" s="260">
        <f t="shared" si="75"/>
        <v>0</v>
      </c>
      <c r="N99" s="260">
        <f t="shared" si="75"/>
        <v>0</v>
      </c>
      <c r="O99" s="260">
        <f t="shared" si="75"/>
        <v>0</v>
      </c>
      <c r="P99" s="260">
        <f t="shared" si="75"/>
        <v>0</v>
      </c>
      <c r="Q99" s="261">
        <f t="shared" si="58"/>
        <v>0</v>
      </c>
      <c r="R99" s="246"/>
      <c r="S99" s="287" t="s">
        <v>401</v>
      </c>
      <c r="T99" s="257" t="s">
        <v>300</v>
      </c>
      <c r="U99" s="1185"/>
      <c r="V99" s="238">
        <f>+V100+V103+V106</f>
        <v>0</v>
      </c>
      <c r="W99" s="238">
        <f aca="true" t="shared" si="76" ref="W99:AG99">+W100+W103+W106</f>
        <v>0</v>
      </c>
      <c r="X99" s="238">
        <f t="shared" si="76"/>
        <v>0</v>
      </c>
      <c r="Y99" s="238">
        <f t="shared" si="76"/>
        <v>0</v>
      </c>
      <c r="Z99" s="238">
        <f t="shared" si="76"/>
        <v>0</v>
      </c>
      <c r="AA99" s="238">
        <f t="shared" si="76"/>
        <v>0</v>
      </c>
      <c r="AB99" s="238">
        <f t="shared" si="76"/>
        <v>0</v>
      </c>
      <c r="AC99" s="238">
        <f t="shared" si="76"/>
        <v>0</v>
      </c>
      <c r="AD99" s="238">
        <f t="shared" si="76"/>
        <v>0</v>
      </c>
      <c r="AE99" s="238">
        <f t="shared" si="76"/>
        <v>0</v>
      </c>
      <c r="AF99" s="238">
        <f t="shared" si="76"/>
        <v>0</v>
      </c>
      <c r="AG99" s="238">
        <f t="shared" si="76"/>
        <v>0</v>
      </c>
      <c r="AH99" s="461">
        <f aca="true" t="shared" si="77" ref="AH99:AH108">SUM(V99:AG99)</f>
        <v>0</v>
      </c>
      <c r="AI99"/>
    </row>
    <row r="100" spans="2:35" ht="12.75">
      <c r="B100" s="287" t="s">
        <v>591</v>
      </c>
      <c r="C100" s="263" t="s">
        <v>332</v>
      </c>
      <c r="D100" s="258" t="s">
        <v>301</v>
      </c>
      <c r="E100" s="260">
        <f aca="true" t="shared" si="78" ref="E100:P100">E101+E102</f>
        <v>0</v>
      </c>
      <c r="F100" s="260">
        <f t="shared" si="78"/>
        <v>0</v>
      </c>
      <c r="G100" s="260">
        <f t="shared" si="78"/>
        <v>0</v>
      </c>
      <c r="H100" s="260">
        <f t="shared" si="78"/>
        <v>0</v>
      </c>
      <c r="I100" s="260">
        <f t="shared" si="78"/>
        <v>0</v>
      </c>
      <c r="J100" s="260">
        <f t="shared" si="78"/>
        <v>0</v>
      </c>
      <c r="K100" s="260">
        <f t="shared" si="78"/>
        <v>0</v>
      </c>
      <c r="L100" s="260">
        <f t="shared" si="78"/>
        <v>0</v>
      </c>
      <c r="M100" s="260">
        <f t="shared" si="78"/>
        <v>0</v>
      </c>
      <c r="N100" s="260">
        <f t="shared" si="78"/>
        <v>0</v>
      </c>
      <c r="O100" s="260">
        <f t="shared" si="78"/>
        <v>0</v>
      </c>
      <c r="P100" s="260">
        <f t="shared" si="78"/>
        <v>0</v>
      </c>
      <c r="Q100" s="261">
        <f t="shared" si="58"/>
        <v>0</v>
      </c>
      <c r="R100" s="246"/>
      <c r="S100" s="287" t="s">
        <v>591</v>
      </c>
      <c r="T100" s="263" t="s">
        <v>332</v>
      </c>
      <c r="U100" s="1185"/>
      <c r="V100" s="238">
        <f>+V101+V102</f>
        <v>0</v>
      </c>
      <c r="W100" s="238">
        <f aca="true" t="shared" si="79" ref="W100:AG100">+W101+W102</f>
        <v>0</v>
      </c>
      <c r="X100" s="238">
        <f t="shared" si="79"/>
        <v>0</v>
      </c>
      <c r="Y100" s="238">
        <f t="shared" si="79"/>
        <v>0</v>
      </c>
      <c r="Z100" s="238">
        <f t="shared" si="79"/>
        <v>0</v>
      </c>
      <c r="AA100" s="238">
        <f t="shared" si="79"/>
        <v>0</v>
      </c>
      <c r="AB100" s="238">
        <f t="shared" si="79"/>
        <v>0</v>
      </c>
      <c r="AC100" s="238">
        <f t="shared" si="79"/>
        <v>0</v>
      </c>
      <c r="AD100" s="238">
        <f t="shared" si="79"/>
        <v>0</v>
      </c>
      <c r="AE100" s="238">
        <f t="shared" si="79"/>
        <v>0</v>
      </c>
      <c r="AF100" s="238">
        <f t="shared" si="79"/>
        <v>0</v>
      </c>
      <c r="AG100" s="238">
        <f t="shared" si="79"/>
        <v>0</v>
      </c>
      <c r="AH100" s="461">
        <f t="shared" si="77"/>
        <v>0</v>
      </c>
      <c r="AI100"/>
    </row>
    <row r="101" spans="2:35" ht="12.75">
      <c r="B101" s="287" t="s">
        <v>592</v>
      </c>
      <c r="C101" s="263" t="s">
        <v>337</v>
      </c>
      <c r="D101" s="258" t="s">
        <v>301</v>
      </c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61">
        <f t="shared" si="58"/>
        <v>0</v>
      </c>
      <c r="R101" s="246"/>
      <c r="S101" s="287" t="s">
        <v>592</v>
      </c>
      <c r="T101" s="263" t="s">
        <v>337</v>
      </c>
      <c r="U101" s="1186"/>
      <c r="V101" s="238">
        <f>+E101*$U101</f>
        <v>0</v>
      </c>
      <c r="W101" s="238">
        <f aca="true" t="shared" si="80" ref="W101:AG102">+F101*$U101</f>
        <v>0</v>
      </c>
      <c r="X101" s="238">
        <f t="shared" si="80"/>
        <v>0</v>
      </c>
      <c r="Y101" s="238">
        <f t="shared" si="80"/>
        <v>0</v>
      </c>
      <c r="Z101" s="238">
        <f t="shared" si="80"/>
        <v>0</v>
      </c>
      <c r="AA101" s="238">
        <f t="shared" si="80"/>
        <v>0</v>
      </c>
      <c r="AB101" s="238">
        <f t="shared" si="80"/>
        <v>0</v>
      </c>
      <c r="AC101" s="238">
        <f t="shared" si="80"/>
        <v>0</v>
      </c>
      <c r="AD101" s="238">
        <f t="shared" si="80"/>
        <v>0</v>
      </c>
      <c r="AE101" s="238">
        <f t="shared" si="80"/>
        <v>0</v>
      </c>
      <c r="AF101" s="238">
        <f t="shared" si="80"/>
        <v>0</v>
      </c>
      <c r="AG101" s="238">
        <f t="shared" si="80"/>
        <v>0</v>
      </c>
      <c r="AH101" s="461">
        <f t="shared" si="77"/>
        <v>0</v>
      </c>
      <c r="AI101"/>
    </row>
    <row r="102" spans="2:35" ht="12.75">
      <c r="B102" s="287" t="s">
        <v>593</v>
      </c>
      <c r="C102" s="263" t="s">
        <v>338</v>
      </c>
      <c r="D102" s="258" t="s">
        <v>301</v>
      </c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61">
        <f t="shared" si="58"/>
        <v>0</v>
      </c>
      <c r="R102" s="246"/>
      <c r="S102" s="287" t="s">
        <v>593</v>
      </c>
      <c r="T102" s="263" t="s">
        <v>338</v>
      </c>
      <c r="U102" s="1186"/>
      <c r="V102" s="238">
        <f>+E102*$U102</f>
        <v>0</v>
      </c>
      <c r="W102" s="238">
        <f t="shared" si="80"/>
        <v>0</v>
      </c>
      <c r="X102" s="238">
        <f t="shared" si="80"/>
        <v>0</v>
      </c>
      <c r="Y102" s="238">
        <f t="shared" si="80"/>
        <v>0</v>
      </c>
      <c r="Z102" s="238">
        <f t="shared" si="80"/>
        <v>0</v>
      </c>
      <c r="AA102" s="238">
        <f t="shared" si="80"/>
        <v>0</v>
      </c>
      <c r="AB102" s="238">
        <f t="shared" si="80"/>
        <v>0</v>
      </c>
      <c r="AC102" s="238">
        <f t="shared" si="80"/>
        <v>0</v>
      </c>
      <c r="AD102" s="238">
        <f t="shared" si="80"/>
        <v>0</v>
      </c>
      <c r="AE102" s="238">
        <f t="shared" si="80"/>
        <v>0</v>
      </c>
      <c r="AF102" s="238">
        <f t="shared" si="80"/>
        <v>0</v>
      </c>
      <c r="AG102" s="238">
        <f t="shared" si="80"/>
        <v>0</v>
      </c>
      <c r="AH102" s="461">
        <f t="shared" si="77"/>
        <v>0</v>
      </c>
      <c r="AI102"/>
    </row>
    <row r="103" spans="2:35" ht="12.75">
      <c r="B103" s="287" t="s">
        <v>594</v>
      </c>
      <c r="C103" s="263" t="s">
        <v>328</v>
      </c>
      <c r="D103" s="258" t="s">
        <v>301</v>
      </c>
      <c r="E103" s="260">
        <f aca="true" t="shared" si="81" ref="E103:P103">E104+E105</f>
        <v>0</v>
      </c>
      <c r="F103" s="260">
        <f t="shared" si="81"/>
        <v>0</v>
      </c>
      <c r="G103" s="260">
        <f t="shared" si="81"/>
        <v>0</v>
      </c>
      <c r="H103" s="260">
        <f t="shared" si="81"/>
        <v>0</v>
      </c>
      <c r="I103" s="260">
        <f t="shared" si="81"/>
        <v>0</v>
      </c>
      <c r="J103" s="260">
        <f t="shared" si="81"/>
        <v>0</v>
      </c>
      <c r="K103" s="260">
        <f t="shared" si="81"/>
        <v>0</v>
      </c>
      <c r="L103" s="260">
        <f t="shared" si="81"/>
        <v>0</v>
      </c>
      <c r="M103" s="260">
        <f t="shared" si="81"/>
        <v>0</v>
      </c>
      <c r="N103" s="260">
        <f t="shared" si="81"/>
        <v>0</v>
      </c>
      <c r="O103" s="260">
        <f t="shared" si="81"/>
        <v>0</v>
      </c>
      <c r="P103" s="260">
        <f t="shared" si="81"/>
        <v>0</v>
      </c>
      <c r="Q103" s="261">
        <f t="shared" si="58"/>
        <v>0</v>
      </c>
      <c r="R103" s="246"/>
      <c r="S103" s="287" t="s">
        <v>594</v>
      </c>
      <c r="T103" s="263" t="s">
        <v>328</v>
      </c>
      <c r="U103" s="1185"/>
      <c r="V103" s="238">
        <f>+V104+V105</f>
        <v>0</v>
      </c>
      <c r="W103" s="238">
        <f aca="true" t="shared" si="82" ref="W103:AG103">+W104+W105</f>
        <v>0</v>
      </c>
      <c r="X103" s="238">
        <f t="shared" si="82"/>
        <v>0</v>
      </c>
      <c r="Y103" s="238">
        <f t="shared" si="82"/>
        <v>0</v>
      </c>
      <c r="Z103" s="238">
        <f t="shared" si="82"/>
        <v>0</v>
      </c>
      <c r="AA103" s="238">
        <f t="shared" si="82"/>
        <v>0</v>
      </c>
      <c r="AB103" s="238">
        <f t="shared" si="82"/>
        <v>0</v>
      </c>
      <c r="AC103" s="238">
        <f t="shared" si="82"/>
        <v>0</v>
      </c>
      <c r="AD103" s="238">
        <f t="shared" si="82"/>
        <v>0</v>
      </c>
      <c r="AE103" s="238">
        <f t="shared" si="82"/>
        <v>0</v>
      </c>
      <c r="AF103" s="238">
        <f t="shared" si="82"/>
        <v>0</v>
      </c>
      <c r="AG103" s="238">
        <f t="shared" si="82"/>
        <v>0</v>
      </c>
      <c r="AH103" s="461">
        <f t="shared" si="77"/>
        <v>0</v>
      </c>
      <c r="AI103"/>
    </row>
    <row r="104" spans="2:35" ht="12.75">
      <c r="B104" s="287" t="s">
        <v>595</v>
      </c>
      <c r="C104" s="263" t="s">
        <v>337</v>
      </c>
      <c r="D104" s="258" t="s">
        <v>301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61">
        <f t="shared" si="58"/>
        <v>0</v>
      </c>
      <c r="R104" s="246"/>
      <c r="S104" s="287" t="s">
        <v>595</v>
      </c>
      <c r="T104" s="263" t="s">
        <v>337</v>
      </c>
      <c r="U104" s="1186"/>
      <c r="V104" s="238">
        <f>+E104*$U104</f>
        <v>0</v>
      </c>
      <c r="W104" s="238">
        <f aca="true" t="shared" si="83" ref="W104:AG105">+F104*$U104</f>
        <v>0</v>
      </c>
      <c r="X104" s="238">
        <f t="shared" si="83"/>
        <v>0</v>
      </c>
      <c r="Y104" s="238">
        <f t="shared" si="83"/>
        <v>0</v>
      </c>
      <c r="Z104" s="238">
        <f t="shared" si="83"/>
        <v>0</v>
      </c>
      <c r="AA104" s="238">
        <f t="shared" si="83"/>
        <v>0</v>
      </c>
      <c r="AB104" s="238">
        <f t="shared" si="83"/>
        <v>0</v>
      </c>
      <c r="AC104" s="238">
        <f t="shared" si="83"/>
        <v>0</v>
      </c>
      <c r="AD104" s="238">
        <f t="shared" si="83"/>
        <v>0</v>
      </c>
      <c r="AE104" s="238">
        <f t="shared" si="83"/>
        <v>0</v>
      </c>
      <c r="AF104" s="238">
        <f t="shared" si="83"/>
        <v>0</v>
      </c>
      <c r="AG104" s="238">
        <f t="shared" si="83"/>
        <v>0</v>
      </c>
      <c r="AH104" s="461">
        <f t="shared" si="77"/>
        <v>0</v>
      </c>
      <c r="AI104"/>
    </row>
    <row r="105" spans="2:35" ht="12.75">
      <c r="B105" s="287" t="s">
        <v>596</v>
      </c>
      <c r="C105" s="263" t="s">
        <v>338</v>
      </c>
      <c r="D105" s="258" t="s">
        <v>301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61">
        <f t="shared" si="58"/>
        <v>0</v>
      </c>
      <c r="R105" s="246"/>
      <c r="S105" s="287" t="s">
        <v>596</v>
      </c>
      <c r="T105" s="263" t="s">
        <v>338</v>
      </c>
      <c r="U105" s="1186"/>
      <c r="V105" s="238">
        <f>+E105*$U105</f>
        <v>0</v>
      </c>
      <c r="W105" s="238">
        <f t="shared" si="83"/>
        <v>0</v>
      </c>
      <c r="X105" s="238">
        <f t="shared" si="83"/>
        <v>0</v>
      </c>
      <c r="Y105" s="238">
        <f t="shared" si="83"/>
        <v>0</v>
      </c>
      <c r="Z105" s="238">
        <f t="shared" si="83"/>
        <v>0</v>
      </c>
      <c r="AA105" s="238">
        <f t="shared" si="83"/>
        <v>0</v>
      </c>
      <c r="AB105" s="238">
        <f t="shared" si="83"/>
        <v>0</v>
      </c>
      <c r="AC105" s="238">
        <f t="shared" si="83"/>
        <v>0</v>
      </c>
      <c r="AD105" s="238">
        <f t="shared" si="83"/>
        <v>0</v>
      </c>
      <c r="AE105" s="238">
        <f t="shared" si="83"/>
        <v>0</v>
      </c>
      <c r="AF105" s="238">
        <f t="shared" si="83"/>
        <v>0</v>
      </c>
      <c r="AG105" s="238">
        <f t="shared" si="83"/>
        <v>0</v>
      </c>
      <c r="AH105" s="461">
        <f t="shared" si="77"/>
        <v>0</v>
      </c>
      <c r="AI105"/>
    </row>
    <row r="106" spans="2:35" ht="12.75">
      <c r="B106" s="287" t="s">
        <v>597</v>
      </c>
      <c r="C106" s="263" t="s">
        <v>330</v>
      </c>
      <c r="D106" s="258" t="s">
        <v>301</v>
      </c>
      <c r="E106" s="260">
        <f aca="true" t="shared" si="84" ref="E106:P106">E107+E108</f>
        <v>0</v>
      </c>
      <c r="F106" s="260">
        <f t="shared" si="84"/>
        <v>0</v>
      </c>
      <c r="G106" s="260">
        <f t="shared" si="84"/>
        <v>0</v>
      </c>
      <c r="H106" s="260">
        <f t="shared" si="84"/>
        <v>0</v>
      </c>
      <c r="I106" s="260">
        <f t="shared" si="84"/>
        <v>0</v>
      </c>
      <c r="J106" s="260">
        <f t="shared" si="84"/>
        <v>0</v>
      </c>
      <c r="K106" s="260">
        <f t="shared" si="84"/>
        <v>0</v>
      </c>
      <c r="L106" s="260">
        <f t="shared" si="84"/>
        <v>0</v>
      </c>
      <c r="M106" s="260">
        <f t="shared" si="84"/>
        <v>0</v>
      </c>
      <c r="N106" s="260">
        <f t="shared" si="84"/>
        <v>0</v>
      </c>
      <c r="O106" s="260">
        <f t="shared" si="84"/>
        <v>0</v>
      </c>
      <c r="P106" s="260">
        <f t="shared" si="84"/>
        <v>0</v>
      </c>
      <c r="Q106" s="261">
        <f t="shared" si="58"/>
        <v>0</v>
      </c>
      <c r="R106" s="246"/>
      <c r="S106" s="287" t="s">
        <v>597</v>
      </c>
      <c r="T106" s="263" t="s">
        <v>330</v>
      </c>
      <c r="U106" s="1185"/>
      <c r="V106" s="238">
        <f>+V107+V108</f>
        <v>0</v>
      </c>
      <c r="W106" s="238">
        <f aca="true" t="shared" si="85" ref="W106:AG106">+W107+W108</f>
        <v>0</v>
      </c>
      <c r="X106" s="238">
        <f t="shared" si="85"/>
        <v>0</v>
      </c>
      <c r="Y106" s="238">
        <f t="shared" si="85"/>
        <v>0</v>
      </c>
      <c r="Z106" s="238">
        <f t="shared" si="85"/>
        <v>0</v>
      </c>
      <c r="AA106" s="238">
        <f t="shared" si="85"/>
        <v>0</v>
      </c>
      <c r="AB106" s="238">
        <f t="shared" si="85"/>
        <v>0</v>
      </c>
      <c r="AC106" s="238">
        <f t="shared" si="85"/>
        <v>0</v>
      </c>
      <c r="AD106" s="238">
        <f t="shared" si="85"/>
        <v>0</v>
      </c>
      <c r="AE106" s="238">
        <f t="shared" si="85"/>
        <v>0</v>
      </c>
      <c r="AF106" s="238">
        <f t="shared" si="85"/>
        <v>0</v>
      </c>
      <c r="AG106" s="238">
        <f t="shared" si="85"/>
        <v>0</v>
      </c>
      <c r="AH106" s="461">
        <f t="shared" si="77"/>
        <v>0</v>
      </c>
      <c r="AI106"/>
    </row>
    <row r="107" spans="2:35" ht="12.75">
      <c r="B107" s="287" t="s">
        <v>598</v>
      </c>
      <c r="C107" s="263" t="s">
        <v>337</v>
      </c>
      <c r="D107" s="258" t="s">
        <v>301</v>
      </c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61">
        <f t="shared" si="58"/>
        <v>0</v>
      </c>
      <c r="R107" s="246"/>
      <c r="S107" s="287" t="s">
        <v>598</v>
      </c>
      <c r="T107" s="263" t="s">
        <v>337</v>
      </c>
      <c r="U107" s="1186"/>
      <c r="V107" s="238">
        <f>+E107*$U107</f>
        <v>0</v>
      </c>
      <c r="W107" s="238">
        <f aca="true" t="shared" si="86" ref="W107:AG108">+F107*$U107</f>
        <v>0</v>
      </c>
      <c r="X107" s="238">
        <f t="shared" si="86"/>
        <v>0</v>
      </c>
      <c r="Y107" s="238">
        <f t="shared" si="86"/>
        <v>0</v>
      </c>
      <c r="Z107" s="238">
        <f t="shared" si="86"/>
        <v>0</v>
      </c>
      <c r="AA107" s="238">
        <f t="shared" si="86"/>
        <v>0</v>
      </c>
      <c r="AB107" s="238">
        <f t="shared" si="86"/>
        <v>0</v>
      </c>
      <c r="AC107" s="238">
        <f t="shared" si="86"/>
        <v>0</v>
      </c>
      <c r="AD107" s="238">
        <f t="shared" si="86"/>
        <v>0</v>
      </c>
      <c r="AE107" s="238">
        <f t="shared" si="86"/>
        <v>0</v>
      </c>
      <c r="AF107" s="238">
        <f t="shared" si="86"/>
        <v>0</v>
      </c>
      <c r="AG107" s="238">
        <f t="shared" si="86"/>
        <v>0</v>
      </c>
      <c r="AH107" s="461">
        <f t="shared" si="77"/>
        <v>0</v>
      </c>
      <c r="AI107"/>
    </row>
    <row r="108" spans="2:35" ht="12.75">
      <c r="B108" s="287" t="s">
        <v>599</v>
      </c>
      <c r="C108" s="263" t="s">
        <v>338</v>
      </c>
      <c r="D108" s="258" t="s">
        <v>301</v>
      </c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61">
        <f t="shared" si="58"/>
        <v>0</v>
      </c>
      <c r="R108" s="246"/>
      <c r="S108" s="288" t="s">
        <v>599</v>
      </c>
      <c r="T108" s="289" t="s">
        <v>338</v>
      </c>
      <c r="U108" s="1187"/>
      <c r="V108" s="238">
        <f>+E108*$U108</f>
        <v>0</v>
      </c>
      <c r="W108" s="238">
        <f t="shared" si="86"/>
        <v>0</v>
      </c>
      <c r="X108" s="238">
        <f t="shared" si="86"/>
        <v>0</v>
      </c>
      <c r="Y108" s="238">
        <f t="shared" si="86"/>
        <v>0</v>
      </c>
      <c r="Z108" s="238">
        <f t="shared" si="86"/>
        <v>0</v>
      </c>
      <c r="AA108" s="238">
        <f t="shared" si="86"/>
        <v>0</v>
      </c>
      <c r="AB108" s="238">
        <f t="shared" si="86"/>
        <v>0</v>
      </c>
      <c r="AC108" s="238">
        <f t="shared" si="86"/>
        <v>0</v>
      </c>
      <c r="AD108" s="238">
        <f t="shared" si="86"/>
        <v>0</v>
      </c>
      <c r="AE108" s="238">
        <f t="shared" si="86"/>
        <v>0</v>
      </c>
      <c r="AF108" s="238">
        <f t="shared" si="86"/>
        <v>0</v>
      </c>
      <c r="AG108" s="238">
        <f t="shared" si="86"/>
        <v>0</v>
      </c>
      <c r="AH108" s="461">
        <f t="shared" si="77"/>
        <v>0</v>
      </c>
      <c r="AI108"/>
    </row>
    <row r="109" spans="2:35" ht="12.75">
      <c r="B109" s="287" t="s">
        <v>32</v>
      </c>
      <c r="C109" s="262" t="s">
        <v>343</v>
      </c>
      <c r="D109" s="258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1">
        <f t="shared" si="58"/>
        <v>0</v>
      </c>
      <c r="R109" s="246"/>
      <c r="S109" s="292" t="s">
        <v>32</v>
      </c>
      <c r="T109" s="303" t="s">
        <v>343</v>
      </c>
      <c r="U109" s="1188"/>
      <c r="V109" s="286">
        <f>+V110+V111+V112</f>
        <v>0</v>
      </c>
      <c r="W109" s="286">
        <f aca="true" t="shared" si="87" ref="W109:AG109">+W110+W111+W112</f>
        <v>0</v>
      </c>
      <c r="X109" s="286">
        <f t="shared" si="87"/>
        <v>0</v>
      </c>
      <c r="Y109" s="286">
        <f t="shared" si="87"/>
        <v>0</v>
      </c>
      <c r="Z109" s="286">
        <f t="shared" si="87"/>
        <v>0</v>
      </c>
      <c r="AA109" s="286">
        <f t="shared" si="87"/>
        <v>0</v>
      </c>
      <c r="AB109" s="286">
        <f t="shared" si="87"/>
        <v>0</v>
      </c>
      <c r="AC109" s="286">
        <f t="shared" si="87"/>
        <v>0</v>
      </c>
      <c r="AD109" s="286">
        <f t="shared" si="87"/>
        <v>0</v>
      </c>
      <c r="AE109" s="286">
        <f t="shared" si="87"/>
        <v>0</v>
      </c>
      <c r="AF109" s="286">
        <f t="shared" si="87"/>
        <v>0</v>
      </c>
      <c r="AG109" s="286">
        <f t="shared" si="87"/>
        <v>0</v>
      </c>
      <c r="AH109" s="475">
        <f>+AH110+AH111+AH112</f>
        <v>0</v>
      </c>
      <c r="AI109"/>
    </row>
    <row r="110" spans="2:35" ht="12.75">
      <c r="B110" s="287" t="s">
        <v>312</v>
      </c>
      <c r="C110" s="257" t="s">
        <v>306</v>
      </c>
      <c r="D110" s="258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61">
        <f>SUM(E110:P110)</f>
        <v>0</v>
      </c>
      <c r="R110" s="246"/>
      <c r="S110" s="249" t="s">
        <v>312</v>
      </c>
      <c r="T110" s="250" t="s">
        <v>306</v>
      </c>
      <c r="U110" s="1186"/>
      <c r="V110" s="238">
        <f>+E110*$U110/1000</f>
        <v>0</v>
      </c>
      <c r="W110" s="238">
        <f aca="true" t="shared" si="88" ref="W110:AG110">+F110*$U110/1000</f>
        <v>0</v>
      </c>
      <c r="X110" s="238">
        <f t="shared" si="88"/>
        <v>0</v>
      </c>
      <c r="Y110" s="238">
        <f t="shared" si="88"/>
        <v>0</v>
      </c>
      <c r="Z110" s="238">
        <f t="shared" si="88"/>
        <v>0</v>
      </c>
      <c r="AA110" s="238">
        <f t="shared" si="88"/>
        <v>0</v>
      </c>
      <c r="AB110" s="238">
        <f t="shared" si="88"/>
        <v>0</v>
      </c>
      <c r="AC110" s="238">
        <f t="shared" si="88"/>
        <v>0</v>
      </c>
      <c r="AD110" s="238">
        <f t="shared" si="88"/>
        <v>0</v>
      </c>
      <c r="AE110" s="238">
        <f t="shared" si="88"/>
        <v>0</v>
      </c>
      <c r="AF110" s="238">
        <f t="shared" si="88"/>
        <v>0</v>
      </c>
      <c r="AG110" s="238">
        <f t="shared" si="88"/>
        <v>0</v>
      </c>
      <c r="AH110" s="461">
        <f aca="true" t="shared" si="89" ref="AH110:AH115">SUM(V110:AG110)</f>
        <v>0</v>
      </c>
      <c r="AI110"/>
    </row>
    <row r="111" spans="2:35" ht="12.75">
      <c r="B111" s="287" t="s">
        <v>314</v>
      </c>
      <c r="C111" s="257" t="s">
        <v>309</v>
      </c>
      <c r="D111" s="258" t="s">
        <v>299</v>
      </c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61">
        <f aca="true" t="shared" si="90" ref="Q111:Q116">SUM(E111:P111)</f>
        <v>0</v>
      </c>
      <c r="R111" s="246"/>
      <c r="S111" s="287" t="s">
        <v>314</v>
      </c>
      <c r="T111" s="257" t="s">
        <v>309</v>
      </c>
      <c r="U111" s="1184"/>
      <c r="V111" s="238">
        <f>+E111*$U111</f>
        <v>0</v>
      </c>
      <c r="W111" s="238">
        <f aca="true" t="shared" si="91" ref="W111:AG111">+F111*$U111</f>
        <v>0</v>
      </c>
      <c r="X111" s="238">
        <f t="shared" si="91"/>
        <v>0</v>
      </c>
      <c r="Y111" s="238">
        <f t="shared" si="91"/>
        <v>0</v>
      </c>
      <c r="Z111" s="238">
        <f t="shared" si="91"/>
        <v>0</v>
      </c>
      <c r="AA111" s="238">
        <f t="shared" si="91"/>
        <v>0</v>
      </c>
      <c r="AB111" s="238">
        <f t="shared" si="91"/>
        <v>0</v>
      </c>
      <c r="AC111" s="238">
        <f t="shared" si="91"/>
        <v>0</v>
      </c>
      <c r="AD111" s="238">
        <f t="shared" si="91"/>
        <v>0</v>
      </c>
      <c r="AE111" s="238">
        <f t="shared" si="91"/>
        <v>0</v>
      </c>
      <c r="AF111" s="238">
        <f t="shared" si="91"/>
        <v>0</v>
      </c>
      <c r="AG111" s="238">
        <f t="shared" si="91"/>
        <v>0</v>
      </c>
      <c r="AH111" s="461">
        <f t="shared" si="89"/>
        <v>0</v>
      </c>
      <c r="AI111"/>
    </row>
    <row r="112" spans="2:35" ht="12.75">
      <c r="B112" s="287" t="s">
        <v>600</v>
      </c>
      <c r="C112" s="257" t="s">
        <v>300</v>
      </c>
      <c r="D112" s="258" t="s">
        <v>301</v>
      </c>
      <c r="E112" s="260">
        <f aca="true" t="shared" si="92" ref="E112:P112">E113+E114+E115</f>
        <v>0</v>
      </c>
      <c r="F112" s="260">
        <f t="shared" si="92"/>
        <v>0</v>
      </c>
      <c r="G112" s="260">
        <f t="shared" si="92"/>
        <v>0</v>
      </c>
      <c r="H112" s="260">
        <f t="shared" si="92"/>
        <v>0</v>
      </c>
      <c r="I112" s="260">
        <f t="shared" si="92"/>
        <v>0</v>
      </c>
      <c r="J112" s="260">
        <f t="shared" si="92"/>
        <v>0</v>
      </c>
      <c r="K112" s="260">
        <f t="shared" si="92"/>
        <v>0</v>
      </c>
      <c r="L112" s="260">
        <f t="shared" si="92"/>
        <v>0</v>
      </c>
      <c r="M112" s="260">
        <f t="shared" si="92"/>
        <v>0</v>
      </c>
      <c r="N112" s="260">
        <f t="shared" si="92"/>
        <v>0</v>
      </c>
      <c r="O112" s="260">
        <f t="shared" si="92"/>
        <v>0</v>
      </c>
      <c r="P112" s="260">
        <f t="shared" si="92"/>
        <v>0</v>
      </c>
      <c r="Q112" s="261">
        <f t="shared" si="90"/>
        <v>0</v>
      </c>
      <c r="R112" s="246"/>
      <c r="S112" s="287" t="s">
        <v>600</v>
      </c>
      <c r="T112" s="257" t="s">
        <v>300</v>
      </c>
      <c r="U112" s="1185"/>
      <c r="V112" s="238">
        <f>+V113+V114+V115</f>
        <v>0</v>
      </c>
      <c r="W112" s="238">
        <f aca="true" t="shared" si="93" ref="W112:AG112">+W113+W114+W115</f>
        <v>0</v>
      </c>
      <c r="X112" s="238">
        <f t="shared" si="93"/>
        <v>0</v>
      </c>
      <c r="Y112" s="238">
        <f t="shared" si="93"/>
        <v>0</v>
      </c>
      <c r="Z112" s="238">
        <f t="shared" si="93"/>
        <v>0</v>
      </c>
      <c r="AA112" s="238">
        <f t="shared" si="93"/>
        <v>0</v>
      </c>
      <c r="AB112" s="238">
        <f t="shared" si="93"/>
        <v>0</v>
      </c>
      <c r="AC112" s="238">
        <f t="shared" si="93"/>
        <v>0</v>
      </c>
      <c r="AD112" s="238">
        <f t="shared" si="93"/>
        <v>0</v>
      </c>
      <c r="AE112" s="238">
        <f t="shared" si="93"/>
        <v>0</v>
      </c>
      <c r="AF112" s="238">
        <f t="shared" si="93"/>
        <v>0</v>
      </c>
      <c r="AG112" s="238">
        <f t="shared" si="93"/>
        <v>0</v>
      </c>
      <c r="AH112" s="461">
        <f t="shared" si="89"/>
        <v>0</v>
      </c>
      <c r="AI112"/>
    </row>
    <row r="113" spans="2:35" ht="12.75">
      <c r="B113" s="287" t="s">
        <v>601</v>
      </c>
      <c r="C113" s="263" t="s">
        <v>340</v>
      </c>
      <c r="D113" s="258" t="s">
        <v>301</v>
      </c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61">
        <f t="shared" si="90"/>
        <v>0</v>
      </c>
      <c r="R113" s="246"/>
      <c r="S113" s="287" t="s">
        <v>601</v>
      </c>
      <c r="T113" s="263" t="s">
        <v>340</v>
      </c>
      <c r="U113" s="1186"/>
      <c r="V113" s="238">
        <f>+E113*$U113</f>
        <v>0</v>
      </c>
      <c r="W113" s="238">
        <f aca="true" t="shared" si="94" ref="W113:AG115">+F113*$U113</f>
        <v>0</v>
      </c>
      <c r="X113" s="238">
        <f t="shared" si="94"/>
        <v>0</v>
      </c>
      <c r="Y113" s="238">
        <f t="shared" si="94"/>
        <v>0</v>
      </c>
      <c r="Z113" s="238">
        <f t="shared" si="94"/>
        <v>0</v>
      </c>
      <c r="AA113" s="238">
        <f t="shared" si="94"/>
        <v>0</v>
      </c>
      <c r="AB113" s="238">
        <f t="shared" si="94"/>
        <v>0</v>
      </c>
      <c r="AC113" s="238">
        <f t="shared" si="94"/>
        <v>0</v>
      </c>
      <c r="AD113" s="238">
        <f t="shared" si="94"/>
        <v>0</v>
      </c>
      <c r="AE113" s="238">
        <f t="shared" si="94"/>
        <v>0</v>
      </c>
      <c r="AF113" s="238">
        <f t="shared" si="94"/>
        <v>0</v>
      </c>
      <c r="AG113" s="238">
        <f t="shared" si="94"/>
        <v>0</v>
      </c>
      <c r="AH113" s="461">
        <f t="shared" si="89"/>
        <v>0</v>
      </c>
      <c r="AI113"/>
    </row>
    <row r="114" spans="2:35" ht="12.75">
      <c r="B114" s="287" t="s">
        <v>602</v>
      </c>
      <c r="C114" s="263" t="s">
        <v>341</v>
      </c>
      <c r="D114" s="258" t="s">
        <v>301</v>
      </c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61">
        <f t="shared" si="90"/>
        <v>0</v>
      </c>
      <c r="R114" s="246"/>
      <c r="S114" s="287" t="s">
        <v>602</v>
      </c>
      <c r="T114" s="263" t="s">
        <v>341</v>
      </c>
      <c r="U114" s="1186"/>
      <c r="V114" s="238">
        <f>+E114*$U114</f>
        <v>0</v>
      </c>
      <c r="W114" s="238">
        <f t="shared" si="94"/>
        <v>0</v>
      </c>
      <c r="X114" s="238">
        <f t="shared" si="94"/>
        <v>0</v>
      </c>
      <c r="Y114" s="238">
        <f t="shared" si="94"/>
        <v>0</v>
      </c>
      <c r="Z114" s="238">
        <f t="shared" si="94"/>
        <v>0</v>
      </c>
      <c r="AA114" s="238">
        <f t="shared" si="94"/>
        <v>0</v>
      </c>
      <c r="AB114" s="238">
        <f t="shared" si="94"/>
        <v>0</v>
      </c>
      <c r="AC114" s="238">
        <f t="shared" si="94"/>
        <v>0</v>
      </c>
      <c r="AD114" s="238">
        <f t="shared" si="94"/>
        <v>0</v>
      </c>
      <c r="AE114" s="238">
        <f t="shared" si="94"/>
        <v>0</v>
      </c>
      <c r="AF114" s="238">
        <f t="shared" si="94"/>
        <v>0</v>
      </c>
      <c r="AG114" s="238">
        <f t="shared" si="94"/>
        <v>0</v>
      </c>
      <c r="AH114" s="461">
        <f t="shared" si="89"/>
        <v>0</v>
      </c>
      <c r="AI114"/>
    </row>
    <row r="115" spans="2:35" ht="13.5" customHeight="1">
      <c r="B115" s="288" t="s">
        <v>603</v>
      </c>
      <c r="C115" s="289" t="s">
        <v>342</v>
      </c>
      <c r="D115" s="290" t="s">
        <v>301</v>
      </c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91">
        <f t="shared" si="90"/>
        <v>0</v>
      </c>
      <c r="R115" s="246"/>
      <c r="S115" s="288" t="s">
        <v>603</v>
      </c>
      <c r="T115" s="289" t="s">
        <v>342</v>
      </c>
      <c r="U115" s="1187"/>
      <c r="V115" s="238">
        <f>+E115*$U115</f>
        <v>0</v>
      </c>
      <c r="W115" s="238">
        <f t="shared" si="94"/>
        <v>0</v>
      </c>
      <c r="X115" s="238">
        <f t="shared" si="94"/>
        <v>0</v>
      </c>
      <c r="Y115" s="238">
        <f t="shared" si="94"/>
        <v>0</v>
      </c>
      <c r="Z115" s="238">
        <f t="shared" si="94"/>
        <v>0</v>
      </c>
      <c r="AA115" s="238">
        <f t="shared" si="94"/>
        <v>0</v>
      </c>
      <c r="AB115" s="238">
        <f t="shared" si="94"/>
        <v>0</v>
      </c>
      <c r="AC115" s="238">
        <f t="shared" si="94"/>
        <v>0</v>
      </c>
      <c r="AD115" s="238">
        <f t="shared" si="94"/>
        <v>0</v>
      </c>
      <c r="AE115" s="238">
        <f t="shared" si="94"/>
        <v>0</v>
      </c>
      <c r="AF115" s="238">
        <f t="shared" si="94"/>
        <v>0</v>
      </c>
      <c r="AG115" s="238">
        <f t="shared" si="94"/>
        <v>0</v>
      </c>
      <c r="AH115" s="461">
        <f t="shared" si="89"/>
        <v>0</v>
      </c>
      <c r="AI115" s="483"/>
    </row>
    <row r="116" spans="2:35" ht="12.75">
      <c r="B116" s="292" t="s">
        <v>2</v>
      </c>
      <c r="C116" s="242" t="s">
        <v>553</v>
      </c>
      <c r="D116" s="243" t="s">
        <v>301</v>
      </c>
      <c r="E116" s="286">
        <f aca="true" t="shared" si="95" ref="E116:P116">E119+E122</f>
        <v>0</v>
      </c>
      <c r="F116" s="286">
        <f t="shared" si="95"/>
        <v>0</v>
      </c>
      <c r="G116" s="286">
        <f t="shared" si="95"/>
        <v>0</v>
      </c>
      <c r="H116" s="286">
        <f t="shared" si="95"/>
        <v>0</v>
      </c>
      <c r="I116" s="286">
        <f t="shared" si="95"/>
        <v>0</v>
      </c>
      <c r="J116" s="286">
        <f t="shared" si="95"/>
        <v>0</v>
      </c>
      <c r="K116" s="286">
        <f t="shared" si="95"/>
        <v>0</v>
      </c>
      <c r="L116" s="286">
        <f t="shared" si="95"/>
        <v>0</v>
      </c>
      <c r="M116" s="286">
        <f t="shared" si="95"/>
        <v>0</v>
      </c>
      <c r="N116" s="286">
        <f t="shared" si="95"/>
        <v>0</v>
      </c>
      <c r="O116" s="286">
        <f t="shared" si="95"/>
        <v>0</v>
      </c>
      <c r="P116" s="286">
        <f t="shared" si="95"/>
        <v>0</v>
      </c>
      <c r="Q116" s="245">
        <f t="shared" si="90"/>
        <v>0</v>
      </c>
      <c r="R116" s="246"/>
      <c r="S116" s="292" t="s">
        <v>2</v>
      </c>
      <c r="T116" s="242" t="s">
        <v>553</v>
      </c>
      <c r="U116" s="1188"/>
      <c r="V116" s="286">
        <f>+V117+V120</f>
        <v>0</v>
      </c>
      <c r="W116" s="286">
        <f aca="true" t="shared" si="96" ref="W116:AG116">+W117+W120</f>
        <v>0</v>
      </c>
      <c r="X116" s="286">
        <f t="shared" si="96"/>
        <v>0</v>
      </c>
      <c r="Y116" s="286">
        <f t="shared" si="96"/>
        <v>0</v>
      </c>
      <c r="Z116" s="286">
        <f t="shared" si="96"/>
        <v>0</v>
      </c>
      <c r="AA116" s="286">
        <f t="shared" si="96"/>
        <v>0</v>
      </c>
      <c r="AB116" s="286">
        <f t="shared" si="96"/>
        <v>0</v>
      </c>
      <c r="AC116" s="286">
        <f t="shared" si="96"/>
        <v>0</v>
      </c>
      <c r="AD116" s="286">
        <f t="shared" si="96"/>
        <v>0</v>
      </c>
      <c r="AE116" s="286">
        <f t="shared" si="96"/>
        <v>0</v>
      </c>
      <c r="AF116" s="286">
        <f t="shared" si="96"/>
        <v>0</v>
      </c>
      <c r="AG116" s="286">
        <f t="shared" si="96"/>
        <v>0</v>
      </c>
      <c r="AH116" s="475">
        <f>+AH117+AH120</f>
        <v>0</v>
      </c>
      <c r="AI116" s="485"/>
    </row>
    <row r="117" spans="2:35" ht="12.75">
      <c r="B117" s="276" t="s">
        <v>34</v>
      </c>
      <c r="C117" s="293" t="s">
        <v>344</v>
      </c>
      <c r="D117" s="294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6"/>
      <c r="R117" s="246"/>
      <c r="S117" s="276" t="s">
        <v>34</v>
      </c>
      <c r="T117" s="293" t="s">
        <v>344</v>
      </c>
      <c r="U117" s="1190"/>
      <c r="V117" s="297">
        <f>+V118+V119</f>
        <v>0</v>
      </c>
      <c r="W117" s="297">
        <f aca="true" t="shared" si="97" ref="W117:AG117">+W118+W119</f>
        <v>0</v>
      </c>
      <c r="X117" s="297">
        <f t="shared" si="97"/>
        <v>0</v>
      </c>
      <c r="Y117" s="297">
        <f t="shared" si="97"/>
        <v>0</v>
      </c>
      <c r="Z117" s="297">
        <f t="shared" si="97"/>
        <v>0</v>
      </c>
      <c r="AA117" s="297">
        <f t="shared" si="97"/>
        <v>0</v>
      </c>
      <c r="AB117" s="297">
        <f t="shared" si="97"/>
        <v>0</v>
      </c>
      <c r="AC117" s="297">
        <f t="shared" si="97"/>
        <v>0</v>
      </c>
      <c r="AD117" s="297">
        <f t="shared" si="97"/>
        <v>0</v>
      </c>
      <c r="AE117" s="297">
        <f t="shared" si="97"/>
        <v>0</v>
      </c>
      <c r="AF117" s="297">
        <f t="shared" si="97"/>
        <v>0</v>
      </c>
      <c r="AG117" s="297">
        <f t="shared" si="97"/>
        <v>0</v>
      </c>
      <c r="AH117" s="461">
        <f aca="true" t="shared" si="98" ref="AH117:AH122">SUM(V117:AG117)</f>
        <v>0</v>
      </c>
      <c r="AI117" s="483"/>
    </row>
    <row r="118" spans="2:35" ht="12.75">
      <c r="B118" s="287" t="s">
        <v>604</v>
      </c>
      <c r="C118" s="298" t="s">
        <v>345</v>
      </c>
      <c r="D118" s="258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61">
        <f>SUM(E118:P118)</f>
        <v>0</v>
      </c>
      <c r="R118" s="246"/>
      <c r="S118" s="287" t="s">
        <v>604</v>
      </c>
      <c r="T118" s="298" t="s">
        <v>345</v>
      </c>
      <c r="U118" s="1186"/>
      <c r="V118" s="238">
        <f>+E118*$U118/1000</f>
        <v>0</v>
      </c>
      <c r="W118" s="238">
        <f aca="true" t="shared" si="99" ref="W118:AG118">+F118*$U118/1000</f>
        <v>0</v>
      </c>
      <c r="X118" s="238">
        <f t="shared" si="99"/>
        <v>0</v>
      </c>
      <c r="Y118" s="238">
        <f t="shared" si="99"/>
        <v>0</v>
      </c>
      <c r="Z118" s="238">
        <f t="shared" si="99"/>
        <v>0</v>
      </c>
      <c r="AA118" s="238">
        <f t="shared" si="99"/>
        <v>0</v>
      </c>
      <c r="AB118" s="238">
        <f t="shared" si="99"/>
        <v>0</v>
      </c>
      <c r="AC118" s="238">
        <f t="shared" si="99"/>
        <v>0</v>
      </c>
      <c r="AD118" s="238">
        <f t="shared" si="99"/>
        <v>0</v>
      </c>
      <c r="AE118" s="238">
        <f t="shared" si="99"/>
        <v>0</v>
      </c>
      <c r="AF118" s="238">
        <f t="shared" si="99"/>
        <v>0</v>
      </c>
      <c r="AG118" s="238">
        <f t="shared" si="99"/>
        <v>0</v>
      </c>
      <c r="AH118" s="461">
        <f t="shared" si="98"/>
        <v>0</v>
      </c>
      <c r="AI118" s="456"/>
    </row>
    <row r="119" spans="2:35" ht="12.75">
      <c r="B119" s="287" t="s">
        <v>605</v>
      </c>
      <c r="C119" s="298" t="s">
        <v>300</v>
      </c>
      <c r="D119" s="258" t="s">
        <v>301</v>
      </c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61">
        <f>SUM(E119:P119)</f>
        <v>0</v>
      </c>
      <c r="R119" s="246"/>
      <c r="S119" s="287" t="s">
        <v>605</v>
      </c>
      <c r="T119" s="298" t="s">
        <v>300</v>
      </c>
      <c r="U119" s="1187"/>
      <c r="V119" s="238">
        <f>+E119*$U119</f>
        <v>0</v>
      </c>
      <c r="W119" s="238">
        <f aca="true" t="shared" si="100" ref="W119:AG119">+F119*$U119</f>
        <v>0</v>
      </c>
      <c r="X119" s="238">
        <f t="shared" si="100"/>
        <v>0</v>
      </c>
      <c r="Y119" s="238">
        <f t="shared" si="100"/>
        <v>0</v>
      </c>
      <c r="Z119" s="238">
        <f t="shared" si="100"/>
        <v>0</v>
      </c>
      <c r="AA119" s="238">
        <f t="shared" si="100"/>
        <v>0</v>
      </c>
      <c r="AB119" s="238">
        <f t="shared" si="100"/>
        <v>0</v>
      </c>
      <c r="AC119" s="238">
        <f t="shared" si="100"/>
        <v>0</v>
      </c>
      <c r="AD119" s="238">
        <f t="shared" si="100"/>
        <v>0</v>
      </c>
      <c r="AE119" s="238">
        <f t="shared" si="100"/>
        <v>0</v>
      </c>
      <c r="AF119" s="238">
        <f t="shared" si="100"/>
        <v>0</v>
      </c>
      <c r="AG119" s="238">
        <f t="shared" si="100"/>
        <v>0</v>
      </c>
      <c r="AH119" s="461">
        <f t="shared" si="98"/>
        <v>0</v>
      </c>
      <c r="AI119" s="456"/>
    </row>
    <row r="120" spans="2:35" ht="12.75">
      <c r="B120" s="287" t="s">
        <v>35</v>
      </c>
      <c r="C120" s="299" t="s">
        <v>346</v>
      </c>
      <c r="D120" s="25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300"/>
      <c r="R120" s="246"/>
      <c r="S120" s="287" t="s">
        <v>35</v>
      </c>
      <c r="T120" s="299" t="s">
        <v>346</v>
      </c>
      <c r="U120" s="1191"/>
      <c r="V120" s="301">
        <f>+V121+V122</f>
        <v>0</v>
      </c>
      <c r="W120" s="301">
        <f aca="true" t="shared" si="101" ref="W120:AG120">+W121+W122</f>
        <v>0</v>
      </c>
      <c r="X120" s="301">
        <f t="shared" si="101"/>
        <v>0</v>
      </c>
      <c r="Y120" s="301">
        <f t="shared" si="101"/>
        <v>0</v>
      </c>
      <c r="Z120" s="301">
        <f t="shared" si="101"/>
        <v>0</v>
      </c>
      <c r="AA120" s="301">
        <f t="shared" si="101"/>
        <v>0</v>
      </c>
      <c r="AB120" s="301">
        <f t="shared" si="101"/>
        <v>0</v>
      </c>
      <c r="AC120" s="301">
        <f t="shared" si="101"/>
        <v>0</v>
      </c>
      <c r="AD120" s="301">
        <f t="shared" si="101"/>
        <v>0</v>
      </c>
      <c r="AE120" s="301">
        <f t="shared" si="101"/>
        <v>0</v>
      </c>
      <c r="AF120" s="301">
        <f t="shared" si="101"/>
        <v>0</v>
      </c>
      <c r="AG120" s="301">
        <f t="shared" si="101"/>
        <v>0</v>
      </c>
      <c r="AH120" s="461">
        <f t="shared" si="98"/>
        <v>0</v>
      </c>
      <c r="AI120" s="456"/>
    </row>
    <row r="121" spans="2:35" ht="12.75">
      <c r="B121" s="287" t="s">
        <v>175</v>
      </c>
      <c r="C121" s="298" t="s">
        <v>347</v>
      </c>
      <c r="D121" s="258"/>
      <c r="E121" s="824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71">
        <f>SUM(E121:P121)</f>
        <v>0</v>
      </c>
      <c r="R121" s="246"/>
      <c r="S121" s="287" t="s">
        <v>175</v>
      </c>
      <c r="T121" s="298" t="s">
        <v>347</v>
      </c>
      <c r="U121" s="1186"/>
      <c r="V121" s="238">
        <f>+E121*$U121/1000</f>
        <v>0</v>
      </c>
      <c r="W121" s="238">
        <f aca="true" t="shared" si="102" ref="W121:AG121">+F121*$U121/1000</f>
        <v>0</v>
      </c>
      <c r="X121" s="238">
        <f t="shared" si="102"/>
        <v>0</v>
      </c>
      <c r="Y121" s="238">
        <f t="shared" si="102"/>
        <v>0</v>
      </c>
      <c r="Z121" s="238">
        <f t="shared" si="102"/>
        <v>0</v>
      </c>
      <c r="AA121" s="238">
        <f t="shared" si="102"/>
        <v>0</v>
      </c>
      <c r="AB121" s="238">
        <f t="shared" si="102"/>
        <v>0</v>
      </c>
      <c r="AC121" s="238">
        <f t="shared" si="102"/>
        <v>0</v>
      </c>
      <c r="AD121" s="238">
        <f t="shared" si="102"/>
        <v>0</v>
      </c>
      <c r="AE121" s="238">
        <f t="shared" si="102"/>
        <v>0</v>
      </c>
      <c r="AF121" s="238">
        <f t="shared" si="102"/>
        <v>0</v>
      </c>
      <c r="AG121" s="238">
        <f t="shared" si="102"/>
        <v>0</v>
      </c>
      <c r="AH121" s="461">
        <f t="shared" si="98"/>
        <v>0</v>
      </c>
      <c r="AI121" s="456"/>
    </row>
    <row r="122" spans="2:35" ht="12.75">
      <c r="B122" s="302" t="s">
        <v>177</v>
      </c>
      <c r="C122" s="298" t="s">
        <v>300</v>
      </c>
      <c r="D122" s="270" t="s">
        <v>301</v>
      </c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71">
        <f>SUM(E122:P122)</f>
        <v>0</v>
      </c>
      <c r="R122" s="246"/>
      <c r="S122" s="302" t="s">
        <v>177</v>
      </c>
      <c r="T122" s="298" t="s">
        <v>300</v>
      </c>
      <c r="U122" s="1187"/>
      <c r="V122" s="238">
        <f>+E122*$U122</f>
        <v>0</v>
      </c>
      <c r="W122" s="238">
        <f aca="true" t="shared" si="103" ref="W122:AG122">+F122*$U122</f>
        <v>0</v>
      </c>
      <c r="X122" s="238">
        <f t="shared" si="103"/>
        <v>0</v>
      </c>
      <c r="Y122" s="238">
        <f t="shared" si="103"/>
        <v>0</v>
      </c>
      <c r="Z122" s="238">
        <f t="shared" si="103"/>
        <v>0</v>
      </c>
      <c r="AA122" s="238">
        <f t="shared" si="103"/>
        <v>0</v>
      </c>
      <c r="AB122" s="238">
        <f t="shared" si="103"/>
        <v>0</v>
      </c>
      <c r="AC122" s="238">
        <f t="shared" si="103"/>
        <v>0</v>
      </c>
      <c r="AD122" s="238">
        <f t="shared" si="103"/>
        <v>0</v>
      </c>
      <c r="AE122" s="238">
        <f t="shared" si="103"/>
        <v>0</v>
      </c>
      <c r="AF122" s="238">
        <f t="shared" si="103"/>
        <v>0</v>
      </c>
      <c r="AG122" s="238">
        <f t="shared" si="103"/>
        <v>0</v>
      </c>
      <c r="AH122" s="461">
        <f t="shared" si="98"/>
        <v>0</v>
      </c>
      <c r="AI122" s="456"/>
    </row>
    <row r="123" spans="2:35" ht="12.75">
      <c r="B123" s="292" t="s">
        <v>320</v>
      </c>
      <c r="C123" s="303" t="s">
        <v>348</v>
      </c>
      <c r="D123" s="243" t="s">
        <v>301</v>
      </c>
      <c r="E123" s="244">
        <f>E116+E47+E40</f>
        <v>0</v>
      </c>
      <c r="F123" s="244">
        <f aca="true" t="shared" si="104" ref="F123:P123">F116+F47+F40</f>
        <v>0</v>
      </c>
      <c r="G123" s="244">
        <f t="shared" si="104"/>
        <v>0</v>
      </c>
      <c r="H123" s="244">
        <f t="shared" si="104"/>
        <v>0</v>
      </c>
      <c r="I123" s="244">
        <f t="shared" si="104"/>
        <v>0</v>
      </c>
      <c r="J123" s="244">
        <f t="shared" si="104"/>
        <v>0</v>
      </c>
      <c r="K123" s="244">
        <f t="shared" si="104"/>
        <v>0</v>
      </c>
      <c r="L123" s="244">
        <f t="shared" si="104"/>
        <v>0</v>
      </c>
      <c r="M123" s="244">
        <f t="shared" si="104"/>
        <v>0</v>
      </c>
      <c r="N123" s="244">
        <f t="shared" si="104"/>
        <v>0</v>
      </c>
      <c r="O123" s="244">
        <f t="shared" si="104"/>
        <v>0</v>
      </c>
      <c r="P123" s="244">
        <f t="shared" si="104"/>
        <v>0</v>
      </c>
      <c r="Q123" s="245">
        <f>SUM(E123:P123)</f>
        <v>0</v>
      </c>
      <c r="R123" s="246"/>
      <c r="S123" s="292" t="s">
        <v>320</v>
      </c>
      <c r="T123" s="303" t="s">
        <v>348</v>
      </c>
      <c r="U123" s="821"/>
      <c r="V123" s="286">
        <f aca="true" t="shared" si="105" ref="V123:AH123">+V116+V47+V35</f>
        <v>0</v>
      </c>
      <c r="W123" s="286">
        <f aca="true" t="shared" si="106" ref="W123:AG123">+W116+W47+W35</f>
        <v>0</v>
      </c>
      <c r="X123" s="286">
        <f t="shared" si="106"/>
        <v>0</v>
      </c>
      <c r="Y123" s="286">
        <f t="shared" si="106"/>
        <v>0</v>
      </c>
      <c r="Z123" s="286">
        <f t="shared" si="106"/>
        <v>0</v>
      </c>
      <c r="AA123" s="286">
        <f t="shared" si="106"/>
        <v>0</v>
      </c>
      <c r="AB123" s="286">
        <f t="shared" si="106"/>
        <v>0</v>
      </c>
      <c r="AC123" s="286">
        <f t="shared" si="106"/>
        <v>0</v>
      </c>
      <c r="AD123" s="286">
        <f t="shared" si="106"/>
        <v>0</v>
      </c>
      <c r="AE123" s="286">
        <f t="shared" si="106"/>
        <v>0</v>
      </c>
      <c r="AF123" s="286">
        <f t="shared" si="106"/>
        <v>0</v>
      </c>
      <c r="AG123" s="286">
        <f t="shared" si="106"/>
        <v>0</v>
      </c>
      <c r="AH123" s="475">
        <f t="shared" si="105"/>
        <v>0</v>
      </c>
      <c r="AI123" s="456"/>
    </row>
    <row r="124" spans="2:35" ht="13.5" thickBot="1">
      <c r="B124" s="305" t="s">
        <v>3</v>
      </c>
      <c r="C124" s="306" t="s">
        <v>349</v>
      </c>
      <c r="D124" s="307" t="s">
        <v>301</v>
      </c>
      <c r="E124" s="308">
        <f>E123</f>
        <v>0</v>
      </c>
      <c r="F124" s="308">
        <f aca="true" t="shared" si="107" ref="F124:P124">F123</f>
        <v>0</v>
      </c>
      <c r="G124" s="308">
        <f t="shared" si="107"/>
        <v>0</v>
      </c>
      <c r="H124" s="308">
        <f t="shared" si="107"/>
        <v>0</v>
      </c>
      <c r="I124" s="308">
        <f t="shared" si="107"/>
        <v>0</v>
      </c>
      <c r="J124" s="308">
        <f t="shared" si="107"/>
        <v>0</v>
      </c>
      <c r="K124" s="308">
        <f t="shared" si="107"/>
        <v>0</v>
      </c>
      <c r="L124" s="308">
        <f t="shared" si="107"/>
        <v>0</v>
      </c>
      <c r="M124" s="308">
        <f t="shared" si="107"/>
        <v>0</v>
      </c>
      <c r="N124" s="308">
        <f t="shared" si="107"/>
        <v>0</v>
      </c>
      <c r="O124" s="308">
        <f t="shared" si="107"/>
        <v>0</v>
      </c>
      <c r="P124" s="308">
        <f t="shared" si="107"/>
        <v>0</v>
      </c>
      <c r="Q124" s="309">
        <f>SUM(E124:P124)</f>
        <v>0</v>
      </c>
      <c r="R124" s="469"/>
      <c r="S124" s="305" t="s">
        <v>3</v>
      </c>
      <c r="T124" s="306" t="s">
        <v>349</v>
      </c>
      <c r="U124" s="822"/>
      <c r="V124" s="310">
        <f>+V123</f>
        <v>0</v>
      </c>
      <c r="W124" s="310">
        <f aca="true" t="shared" si="108" ref="W124:AG124">+W123</f>
        <v>0</v>
      </c>
      <c r="X124" s="310">
        <f t="shared" si="108"/>
        <v>0</v>
      </c>
      <c r="Y124" s="310">
        <f t="shared" si="108"/>
        <v>0</v>
      </c>
      <c r="Z124" s="310">
        <f t="shared" si="108"/>
        <v>0</v>
      </c>
      <c r="AA124" s="310">
        <f t="shared" si="108"/>
        <v>0</v>
      </c>
      <c r="AB124" s="310">
        <f t="shared" si="108"/>
        <v>0</v>
      </c>
      <c r="AC124" s="310">
        <f t="shared" si="108"/>
        <v>0</v>
      </c>
      <c r="AD124" s="310">
        <f t="shared" si="108"/>
        <v>0</v>
      </c>
      <c r="AE124" s="310">
        <f t="shared" si="108"/>
        <v>0</v>
      </c>
      <c r="AF124" s="310">
        <f t="shared" si="108"/>
        <v>0</v>
      </c>
      <c r="AG124" s="310">
        <f t="shared" si="108"/>
        <v>0</v>
      </c>
      <c r="AH124" s="476">
        <f>+AH123</f>
        <v>0</v>
      </c>
      <c r="AI124" s="456"/>
    </row>
    <row r="125" spans="2:35" ht="13.5" thickTop="1">
      <c r="B125"/>
      <c r="C125"/>
      <c r="D125"/>
      <c r="E125"/>
      <c r="F125"/>
      <c r="G125"/>
      <c r="H125"/>
      <c r="I125"/>
      <c r="J125" s="428"/>
      <c r="K125" s="428"/>
      <c r="L125" s="428"/>
      <c r="M125" s="428"/>
      <c r="N125" s="428"/>
      <c r="O125" s="428"/>
      <c r="P125" s="428"/>
      <c r="Q125" s="486"/>
      <c r="R125" s="456"/>
      <c r="S125" s="456"/>
      <c r="T125" s="836" t="s">
        <v>621</v>
      </c>
      <c r="U125" s="456"/>
      <c r="V125" s="456"/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456"/>
      <c r="AI125" s="456"/>
    </row>
    <row r="126" spans="2:35" ht="12.75">
      <c r="B126"/>
      <c r="C126"/>
      <c r="D126"/>
      <c r="E126"/>
      <c r="F126"/>
      <c r="G126"/>
      <c r="H126"/>
      <c r="I126"/>
      <c r="J126" s="487"/>
      <c r="K126" s="487"/>
      <c r="L126" s="487"/>
      <c r="M126" s="487"/>
      <c r="N126" s="487"/>
      <c r="O126" s="487"/>
      <c r="P126" s="487"/>
      <c r="Q126" s="487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  <c r="AI126" s="456"/>
    </row>
    <row r="127" spans="2:35" ht="12.75">
      <c r="B127"/>
      <c r="C127"/>
      <c r="D127"/>
      <c r="E127"/>
      <c r="F127"/>
      <c r="G127"/>
      <c r="H127"/>
      <c r="I127"/>
      <c r="J127" s="487"/>
      <c r="K127" s="487"/>
      <c r="L127" s="487"/>
      <c r="M127" s="487"/>
      <c r="N127" s="487"/>
      <c r="O127" s="487"/>
      <c r="P127" s="487"/>
      <c r="Q127" s="487"/>
      <c r="R127" s="456"/>
      <c r="S127" s="456"/>
      <c r="T127" s="456"/>
      <c r="U127" s="456"/>
      <c r="V127" s="456"/>
      <c r="W127" s="456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</row>
    <row r="128" spans="2:35" ht="12.75">
      <c r="B128"/>
      <c r="C128"/>
      <c r="D128"/>
      <c r="E128"/>
      <c r="F128"/>
      <c r="G128"/>
      <c r="H128"/>
      <c r="I128"/>
      <c r="J128" s="487"/>
      <c r="K128" s="487"/>
      <c r="L128" s="487"/>
      <c r="M128" s="487"/>
      <c r="N128" s="487"/>
      <c r="O128" s="487"/>
      <c r="P128" s="487"/>
      <c r="Q128" s="487"/>
      <c r="R128" s="456"/>
      <c r="S128" s="456"/>
      <c r="T128" s="456"/>
      <c r="U128" s="456"/>
      <c r="V128" s="456"/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</row>
    <row r="129" spans="2:35" ht="12.75">
      <c r="B129"/>
      <c r="C129"/>
      <c r="D129"/>
      <c r="E129"/>
      <c r="F129"/>
      <c r="G129"/>
      <c r="H129"/>
      <c r="I129"/>
      <c r="J129" s="487"/>
      <c r="K129" s="487"/>
      <c r="L129" s="487"/>
      <c r="M129" s="487"/>
      <c r="N129" s="487"/>
      <c r="O129" s="487"/>
      <c r="P129" s="487"/>
      <c r="Q129" s="487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</row>
    <row r="130" spans="2:35" ht="12.75">
      <c r="B130"/>
      <c r="C130"/>
      <c r="D130"/>
      <c r="E130"/>
      <c r="F130"/>
      <c r="G130"/>
      <c r="H130"/>
      <c r="I130"/>
      <c r="J130" s="487"/>
      <c r="K130" s="487"/>
      <c r="L130" s="487"/>
      <c r="M130" s="487"/>
      <c r="N130" s="487"/>
      <c r="O130" s="487"/>
      <c r="P130" s="487"/>
      <c r="Q130" s="487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</row>
    <row r="131" spans="2:35" ht="12.75">
      <c r="B131"/>
      <c r="C131"/>
      <c r="D131"/>
      <c r="E131"/>
      <c r="F131"/>
      <c r="G131"/>
      <c r="H131"/>
      <c r="I131"/>
      <c r="J131" s="487"/>
      <c r="K131" s="487"/>
      <c r="L131" s="487"/>
      <c r="M131" s="487"/>
      <c r="N131" s="487"/>
      <c r="O131" s="487"/>
      <c r="P131" s="487"/>
      <c r="Q131" s="487"/>
      <c r="R131" s="456"/>
      <c r="S131" s="456"/>
      <c r="T131" s="456"/>
      <c r="U131" s="456"/>
      <c r="V131" s="456"/>
      <c r="W131" s="456"/>
      <c r="X131" s="456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</row>
    <row r="132" spans="2:35" ht="12.75">
      <c r="B132"/>
      <c r="C132"/>
      <c r="D132"/>
      <c r="E132"/>
      <c r="F132"/>
      <c r="G132"/>
      <c r="H132"/>
      <c r="I132"/>
      <c r="J132" s="487"/>
      <c r="K132" s="487"/>
      <c r="L132" s="487"/>
      <c r="M132" s="487"/>
      <c r="N132" s="487"/>
      <c r="O132" s="487"/>
      <c r="P132" s="487"/>
      <c r="Q132" s="487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</row>
    <row r="133" spans="2:35" ht="12.75">
      <c r="B133"/>
      <c r="C133"/>
      <c r="D133"/>
      <c r="E133"/>
      <c r="F133"/>
      <c r="G133"/>
      <c r="H133"/>
      <c r="I133"/>
      <c r="J133" s="487"/>
      <c r="K133" s="487"/>
      <c r="L133" s="487"/>
      <c r="M133" s="487"/>
      <c r="N133" s="487"/>
      <c r="O133" s="487"/>
      <c r="P133" s="487"/>
      <c r="Q133" s="487"/>
      <c r="R133" s="456"/>
      <c r="S133" s="456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</row>
    <row r="134" spans="2:35" ht="12.75">
      <c r="B134"/>
      <c r="C134"/>
      <c r="D134"/>
      <c r="E134"/>
      <c r="F134"/>
      <c r="G134"/>
      <c r="H134"/>
      <c r="I134"/>
      <c r="J134" s="487"/>
      <c r="K134" s="487"/>
      <c r="L134" s="487"/>
      <c r="M134" s="487"/>
      <c r="N134" s="487"/>
      <c r="O134" s="487"/>
      <c r="P134" s="487"/>
      <c r="Q134" s="487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  <c r="AC134" s="456"/>
      <c r="AD134" s="456"/>
      <c r="AE134" s="456"/>
      <c r="AF134" s="456"/>
      <c r="AG134" s="456"/>
      <c r="AH134" s="456"/>
      <c r="AI134" s="456"/>
    </row>
  </sheetData>
  <sheetProtection formatCells="0" formatColumns="0" selectLockedCells="1"/>
  <mergeCells count="19">
    <mergeCell ref="V32:AH32"/>
    <mergeCell ref="T32:T33"/>
    <mergeCell ref="F12:F18"/>
    <mergeCell ref="G12:G17"/>
    <mergeCell ref="H12:H17"/>
    <mergeCell ref="B29:Q29"/>
    <mergeCell ref="S29:AI29"/>
    <mergeCell ref="B32:B33"/>
    <mergeCell ref="C32:C33"/>
    <mergeCell ref="D32:D33"/>
    <mergeCell ref="E32:Q32"/>
    <mergeCell ref="S32:S33"/>
    <mergeCell ref="B7:H7"/>
    <mergeCell ref="B10:B11"/>
    <mergeCell ref="C10:C11"/>
    <mergeCell ref="D10:D11"/>
    <mergeCell ref="E10:F10"/>
    <mergeCell ref="G10:G11"/>
    <mergeCell ref="H10:H11"/>
  </mergeCells>
  <printOptions horizontalCentered="1"/>
  <pageMargins left="0.2362204724409449" right="0.2362204724409449" top="0.5118110236220472" bottom="0.5118110236220472" header="0.2362204724409449" footer="0.2362204724409449"/>
  <pageSetup fitToHeight="3" horizontalDpi="600" verticalDpi="600" orientation="landscape" pageOrder="overThenDown" paperSize="9" scale="26" r:id="rId1"/>
  <headerFooter alignWithMargins="0">
    <oddFooter>&amp;RСтрана &amp;P од &amp;N</oddFooter>
  </headerFooter>
  <rowBreaks count="1" manualBreakCount="1">
    <brk id="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6"/>
  <sheetViews>
    <sheetView showGridLines="0" zoomScale="115" zoomScaleNormal="115" zoomScalePageLayoutView="0" workbookViewId="0" topLeftCell="A1">
      <selection activeCell="A87" sqref="A87"/>
    </sheetView>
  </sheetViews>
  <sheetFormatPr defaultColWidth="9.140625" defaultRowHeight="12.75"/>
  <cols>
    <col min="1" max="1" width="3.421875" style="349" customWidth="1"/>
    <col min="2" max="2" width="17.8515625" style="349" customWidth="1"/>
    <col min="3" max="3" width="26.421875" style="349" customWidth="1"/>
    <col min="4" max="19" width="12.7109375" style="349" customWidth="1"/>
    <col min="20" max="20" width="33.8515625" style="349" bestFit="1" customWidth="1"/>
    <col min="21" max="34" width="12.7109375" style="349" customWidth="1"/>
    <col min="35" max="36" width="9.140625" style="349" customWidth="1"/>
    <col min="37" max="37" width="38.8515625" style="349" customWidth="1"/>
    <col min="38" max="16384" width="9.140625" style="349" customWidth="1"/>
  </cols>
  <sheetData>
    <row r="1" spans="1:4" ht="12.75">
      <c r="A1" s="15" t="s">
        <v>78</v>
      </c>
      <c r="B1" s="15"/>
      <c r="D1" s="350"/>
    </row>
    <row r="2" spans="1:4" ht="12.75">
      <c r="A2" s="15"/>
      <c r="B2" s="15"/>
      <c r="D2" s="350"/>
    </row>
    <row r="3" spans="1:4" ht="12.75">
      <c r="A3" s="7"/>
      <c r="B3" s="10" t="str">
        <f>+CONCATENATE('Poc. strana'!$A$15," ",'Poc. strana'!$C$15)</f>
        <v>Назив енергетског субјекта: </v>
      </c>
      <c r="D3" s="350"/>
    </row>
    <row r="4" spans="1:4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D4" s="350"/>
    </row>
    <row r="5" spans="1:4" ht="12.75">
      <c r="A5" s="30"/>
      <c r="B5" s="10" t="str">
        <f>+CONCATENATE('Poc. strana'!$A$29," ",'Poc. strana'!$C$29)</f>
        <v>Датум обраде: </v>
      </c>
      <c r="D5" s="350"/>
    </row>
    <row r="6" ht="12.75">
      <c r="D6" s="350"/>
    </row>
    <row r="7" spans="2:10" ht="16.5" customHeight="1">
      <c r="B7" s="988" t="s">
        <v>373</v>
      </c>
      <c r="C7" s="988"/>
      <c r="D7" s="988"/>
      <c r="E7" s="988"/>
      <c r="F7" s="988"/>
      <c r="G7" s="988"/>
      <c r="H7" s="988"/>
      <c r="I7" s="988"/>
      <c r="J7" s="988"/>
    </row>
    <row r="8" spans="2:10" ht="16.5" customHeight="1" thickBot="1">
      <c r="B8" s="329"/>
      <c r="C8" s="329"/>
      <c r="D8" s="329"/>
      <c r="E8" s="329"/>
      <c r="F8" s="329"/>
      <c r="G8" s="329"/>
      <c r="H8" s="329"/>
      <c r="I8" s="329"/>
      <c r="J8" s="329"/>
    </row>
    <row r="9" spans="2:10" ht="16.5" customHeight="1" thickTop="1">
      <c r="B9" s="842" t="s">
        <v>624</v>
      </c>
      <c r="C9" s="843">
        <f>+'1 MOP'!E11</f>
        <v>0</v>
      </c>
      <c r="D9" s="835"/>
      <c r="E9" s="835"/>
      <c r="F9" s="835"/>
      <c r="G9" s="835"/>
      <c r="H9" s="835"/>
      <c r="I9" s="835"/>
      <c r="J9" s="835"/>
    </row>
    <row r="10" spans="2:10" ht="16.5" customHeight="1">
      <c r="B10" s="844" t="s">
        <v>625</v>
      </c>
      <c r="C10" s="845">
        <f>+'1 MOP'!E12</f>
        <v>0</v>
      </c>
      <c r="D10" s="835"/>
      <c r="E10" s="835"/>
      <c r="F10" s="835"/>
      <c r="G10" s="835"/>
      <c r="H10" s="835"/>
      <c r="I10" s="835"/>
      <c r="J10" s="835"/>
    </row>
    <row r="11" spans="2:10" ht="16.5" customHeight="1">
      <c r="B11" s="844" t="s">
        <v>626</v>
      </c>
      <c r="C11" s="845">
        <f>+'1 MOP'!E13</f>
        <v>0</v>
      </c>
      <c r="D11" s="835"/>
      <c r="E11" s="835"/>
      <c r="F11" s="835"/>
      <c r="G11" s="835"/>
      <c r="H11" s="835"/>
      <c r="I11" s="835"/>
      <c r="J11" s="835"/>
    </row>
    <row r="12" spans="2:10" ht="16.5" customHeight="1">
      <c r="B12" s="844" t="s">
        <v>627</v>
      </c>
      <c r="C12" s="845">
        <f>+'1 MOP'!E14</f>
        <v>0</v>
      </c>
      <c r="D12" s="835"/>
      <c r="E12" s="835"/>
      <c r="F12" s="835"/>
      <c r="G12" s="835"/>
      <c r="H12" s="835"/>
      <c r="I12" s="835"/>
      <c r="J12" s="835"/>
    </row>
    <row r="13" spans="2:10" ht="16.5" customHeight="1">
      <c r="B13" s="844" t="s">
        <v>628</v>
      </c>
      <c r="C13" s="845">
        <f>+'1 MOP'!E15</f>
        <v>0</v>
      </c>
      <c r="D13" s="835"/>
      <c r="E13" s="835"/>
      <c r="F13" s="835"/>
      <c r="G13" s="835"/>
      <c r="H13" s="835"/>
      <c r="I13" s="835"/>
      <c r="J13" s="835"/>
    </row>
    <row r="14" spans="2:10" ht="16.5" customHeight="1">
      <c r="B14" s="844" t="s">
        <v>629</v>
      </c>
      <c r="C14" s="845">
        <f>+'1 MOP'!E16</f>
        <v>0</v>
      </c>
      <c r="D14" s="835"/>
      <c r="E14" s="835"/>
      <c r="F14" s="835"/>
      <c r="G14" s="835"/>
      <c r="H14" s="835"/>
      <c r="I14" s="835"/>
      <c r="J14" s="835"/>
    </row>
    <row r="15" spans="2:10" ht="16.5" customHeight="1">
      <c r="B15" s="844" t="s">
        <v>630</v>
      </c>
      <c r="C15" s="845">
        <f>+'1 MOP'!E17</f>
        <v>0</v>
      </c>
      <c r="D15" s="835"/>
      <c r="E15" s="835"/>
      <c r="F15" s="835"/>
      <c r="G15" s="835"/>
      <c r="H15" s="835"/>
      <c r="I15" s="835"/>
      <c r="J15" s="835"/>
    </row>
    <row r="16" spans="2:4" ht="16.5" thickBot="1">
      <c r="B16" s="846" t="s">
        <v>631</v>
      </c>
      <c r="C16" s="847">
        <f>+'1 MOP'!E18</f>
        <v>0</v>
      </c>
      <c r="D16" s="351"/>
    </row>
    <row r="17" ht="14.25" thickBot="1" thickTop="1"/>
    <row r="18" spans="2:10" s="359" customFormat="1" ht="13.5" thickTop="1">
      <c r="B18" s="352" t="s">
        <v>260</v>
      </c>
      <c r="C18" s="353" t="s">
        <v>641</v>
      </c>
      <c r="D18" s="354" t="s">
        <v>48</v>
      </c>
      <c r="E18" s="354" t="s">
        <v>261</v>
      </c>
      <c r="F18" s="354" t="s">
        <v>269</v>
      </c>
      <c r="G18" s="849" t="s">
        <v>262</v>
      </c>
      <c r="H18" s="356" t="s">
        <v>632</v>
      </c>
      <c r="I18" s="357" t="s">
        <v>261</v>
      </c>
      <c r="J18" s="358" t="s">
        <v>634</v>
      </c>
    </row>
    <row r="19" spans="2:10" s="359" customFormat="1" ht="13.5" thickBot="1">
      <c r="B19" s="360" t="s">
        <v>371</v>
      </c>
      <c r="C19" s="361"/>
      <c r="D19" s="362" t="s">
        <v>263</v>
      </c>
      <c r="E19" s="362" t="s">
        <v>264</v>
      </c>
      <c r="F19" s="362" t="s">
        <v>265</v>
      </c>
      <c r="G19" s="850" t="s">
        <v>266</v>
      </c>
      <c r="H19" s="364" t="s">
        <v>633</v>
      </c>
      <c r="I19" s="365" t="s">
        <v>264</v>
      </c>
      <c r="J19" s="366" t="s">
        <v>633</v>
      </c>
    </row>
    <row r="20" spans="2:10" ht="12.75">
      <c r="B20" s="367" t="s">
        <v>267</v>
      </c>
      <c r="C20" s="837"/>
      <c r="D20" s="857">
        <f>+'6 Trosk distribucije'!AI26+'6 Trosk distribucije'!AI27</f>
        <v>0</v>
      </c>
      <c r="E20" s="852"/>
      <c r="F20" s="814">
        <f>+Q89+Q90*I20</f>
        <v>0</v>
      </c>
      <c r="G20" s="855"/>
      <c r="H20" s="886">
        <f>IF(F20=0,0,D20/F20)</f>
        <v>0</v>
      </c>
      <c r="I20" s="398">
        <v>2</v>
      </c>
      <c r="J20" s="888">
        <f>+H20*I20</f>
        <v>0</v>
      </c>
    </row>
    <row r="21" spans="2:10" ht="13.5" thickBot="1">
      <c r="B21" s="372" t="s">
        <v>268</v>
      </c>
      <c r="C21" s="838"/>
      <c r="D21" s="858">
        <f>+'6 Trosk distribucije'!AI39+'6 Trosk distribucije'!AI45+'6 Trosk distribucije'!AI56+'6 Trosk distribucije'!AI60+'6 Trosk distribucije'!AI66+'6 Trosk distribucije'!AI72</f>
        <v>0</v>
      </c>
      <c r="E21" s="853"/>
      <c r="F21" s="815">
        <f>+Q102+Q111+Q129+Q136+Q149+Q162</f>
        <v>0</v>
      </c>
      <c r="G21" s="856"/>
      <c r="H21" s="887">
        <f>IF(F21=0,0,D21/F21)</f>
        <v>0</v>
      </c>
      <c r="I21" s="375"/>
      <c r="J21" s="416"/>
    </row>
    <row r="22" spans="2:10" ht="13.5" thickBot="1">
      <c r="B22" s="376" t="s">
        <v>48</v>
      </c>
      <c r="C22" s="839"/>
      <c r="D22" s="377">
        <f>SUM(D20:D21)</f>
        <v>0</v>
      </c>
      <c r="E22" s="854"/>
      <c r="F22" s="379">
        <f>SUM(F20:F21)</f>
        <v>0</v>
      </c>
      <c r="G22" s="851"/>
      <c r="H22" s="229"/>
      <c r="I22" s="381"/>
      <c r="J22" s="382"/>
    </row>
    <row r="23" ht="13.5" thickTop="1"/>
    <row r="25" ht="13.5" thickBot="1"/>
    <row r="26" spans="2:8" ht="13.5" thickTop="1">
      <c r="B26" s="352" t="s">
        <v>260</v>
      </c>
      <c r="C26" s="353" t="s">
        <v>622</v>
      </c>
      <c r="D26" s="354" t="s">
        <v>48</v>
      </c>
      <c r="E26" s="354" t="s">
        <v>261</v>
      </c>
      <c r="F26" s="354" t="s">
        <v>269</v>
      </c>
      <c r="G26" s="355" t="s">
        <v>262</v>
      </c>
      <c r="H26" s="358" t="s">
        <v>635</v>
      </c>
    </row>
    <row r="27" spans="2:8" ht="13.5" thickBot="1">
      <c r="B27" s="360" t="s">
        <v>371</v>
      </c>
      <c r="C27" s="361" t="s">
        <v>372</v>
      </c>
      <c r="D27" s="362" t="str">
        <f>+D19</f>
        <v>000 дин</v>
      </c>
      <c r="E27" s="362" t="s">
        <v>264</v>
      </c>
      <c r="F27" s="362" t="s">
        <v>270</v>
      </c>
      <c r="G27" s="363" t="s">
        <v>271</v>
      </c>
      <c r="H27" s="366" t="s">
        <v>272</v>
      </c>
    </row>
    <row r="28" spans="2:8" ht="12.75">
      <c r="B28" s="367" t="s">
        <v>267</v>
      </c>
      <c r="C28" s="368"/>
      <c r="D28" s="848"/>
      <c r="E28" s="418"/>
      <c r="F28" s="410"/>
      <c r="G28" s="370"/>
      <c r="H28" s="423"/>
    </row>
    <row r="29" spans="2:8" ht="12.75">
      <c r="B29" s="391" t="s">
        <v>623</v>
      </c>
      <c r="C29" s="385"/>
      <c r="D29" s="859">
        <f>+'6 Trosk distribucije'!AI28</f>
        <v>0</v>
      </c>
      <c r="E29" s="421"/>
      <c r="F29" s="840"/>
      <c r="G29" s="392"/>
      <c r="H29" s="841"/>
    </row>
    <row r="30" spans="2:8" ht="12.75">
      <c r="B30" s="389" t="s">
        <v>273</v>
      </c>
      <c r="C30" s="385"/>
      <c r="D30" s="878"/>
      <c r="E30" s="420">
        <v>3</v>
      </c>
      <c r="F30" s="816">
        <f>+Q92</f>
        <v>0</v>
      </c>
      <c r="G30" s="390">
        <f>+F30*E30</f>
        <v>0</v>
      </c>
      <c r="H30" s="889">
        <f>+$H$32*E30</f>
        <v>0</v>
      </c>
    </row>
    <row r="31" spans="2:8" ht="13.5" thickBot="1">
      <c r="B31" s="391" t="s">
        <v>274</v>
      </c>
      <c r="C31" s="385"/>
      <c r="D31" s="859">
        <f>+C32*($C$11+$C$13+$C$15)</f>
        <v>0</v>
      </c>
      <c r="E31" s="421">
        <v>1</v>
      </c>
      <c r="F31" s="817">
        <f>+Q93</f>
        <v>0</v>
      </c>
      <c r="G31" s="392">
        <f>+F31*E31</f>
        <v>0</v>
      </c>
      <c r="H31" s="890">
        <f>+$H$32*E31</f>
        <v>0</v>
      </c>
    </row>
    <row r="32" spans="2:8" ht="13.5" thickBot="1">
      <c r="B32" s="376" t="s">
        <v>48</v>
      </c>
      <c r="C32" s="696">
        <v>0.0255</v>
      </c>
      <c r="D32" s="377">
        <f>+D29+D31</f>
        <v>0</v>
      </c>
      <c r="E32" s="378"/>
      <c r="F32" s="393">
        <f>SUM(F30:F31)</f>
        <v>0</v>
      </c>
      <c r="G32" s="380">
        <f>SUM(G30:G31)</f>
        <v>0</v>
      </c>
      <c r="H32" s="891">
        <f>IF(G32=0,,D32/G32)</f>
        <v>0</v>
      </c>
    </row>
    <row r="33" ht="13.5" thickTop="1">
      <c r="F33" s="350"/>
    </row>
    <row r="34" ht="12.75">
      <c r="F34" s="350"/>
    </row>
    <row r="35" ht="13.5" thickBot="1"/>
    <row r="36" spans="2:10" ht="13.5" thickTop="1">
      <c r="B36" s="352" t="s">
        <v>260</v>
      </c>
      <c r="C36" s="353" t="s">
        <v>622</v>
      </c>
      <c r="D36" s="354" t="s">
        <v>48</v>
      </c>
      <c r="E36" s="354" t="s">
        <v>261</v>
      </c>
      <c r="F36" s="354" t="s">
        <v>636</v>
      </c>
      <c r="G36" s="355" t="s">
        <v>262</v>
      </c>
      <c r="H36" s="356" t="s">
        <v>635</v>
      </c>
      <c r="I36" s="357" t="s">
        <v>261</v>
      </c>
      <c r="J36" s="358" t="s">
        <v>635</v>
      </c>
    </row>
    <row r="37" spans="2:10" ht="13.5" thickBot="1">
      <c r="B37" s="360" t="s">
        <v>371</v>
      </c>
      <c r="C37" s="383" t="s">
        <v>275</v>
      </c>
      <c r="D37" s="362" t="str">
        <f>+D27</f>
        <v>000 дин</v>
      </c>
      <c r="E37" s="362" t="s">
        <v>264</v>
      </c>
      <c r="F37" s="362" t="s">
        <v>637</v>
      </c>
      <c r="G37" s="363" t="s">
        <v>271</v>
      </c>
      <c r="H37" s="364" t="s">
        <v>272</v>
      </c>
      <c r="I37" s="365" t="s">
        <v>264</v>
      </c>
      <c r="J37" s="366" t="s">
        <v>276</v>
      </c>
    </row>
    <row r="38" spans="2:10" ht="12.75">
      <c r="B38" s="394" t="s">
        <v>268</v>
      </c>
      <c r="C38" s="860"/>
      <c r="D38" s="880"/>
      <c r="E38" s="396"/>
      <c r="F38" s="396"/>
      <c r="G38" s="397"/>
      <c r="H38" s="395"/>
      <c r="I38" s="398"/>
      <c r="J38" s="371"/>
    </row>
    <row r="39" spans="2:10" ht="12.75">
      <c r="B39" s="391" t="s">
        <v>623</v>
      </c>
      <c r="C39" s="867"/>
      <c r="D39" s="861">
        <f>+'6 Trosk distribucije'!AI40+'6 Trosk distribucije'!AI46+'6 Trosk distribucije'!AI57+'6 Trosk distribucije'!AI61+'6 Trosk distribucije'!AI67+'6 Trosk distribucije'!AI73</f>
        <v>0</v>
      </c>
      <c r="E39" s="362"/>
      <c r="F39" s="362"/>
      <c r="G39" s="363"/>
      <c r="H39" s="364"/>
      <c r="I39" s="399"/>
      <c r="J39" s="400"/>
    </row>
    <row r="40" spans="2:10" ht="12.75">
      <c r="B40" s="389" t="s">
        <v>277</v>
      </c>
      <c r="C40" s="385"/>
      <c r="D40" s="878"/>
      <c r="E40" s="420">
        <v>4</v>
      </c>
      <c r="F40" s="816">
        <f>+Q114+Q115+Q139+Q152</f>
        <v>0</v>
      </c>
      <c r="G40" s="390">
        <f aca="true" t="shared" si="0" ref="G40:G48">+F40*E40</f>
        <v>0</v>
      </c>
      <c r="H40" s="892">
        <f>+$H$49*E40</f>
        <v>0</v>
      </c>
      <c r="I40" s="406">
        <v>1</v>
      </c>
      <c r="J40" s="889">
        <f>+H40*I40</f>
        <v>0</v>
      </c>
    </row>
    <row r="41" spans="2:11" ht="12.75">
      <c r="B41" s="391" t="s">
        <v>278</v>
      </c>
      <c r="C41" s="385"/>
      <c r="D41" s="879"/>
      <c r="E41" s="421">
        <v>1</v>
      </c>
      <c r="F41" s="817">
        <f>+Q116+Q117+Q140+Q153+Q164</f>
        <v>0</v>
      </c>
      <c r="G41" s="392">
        <f t="shared" si="0"/>
        <v>0</v>
      </c>
      <c r="H41" s="893">
        <f aca="true" t="shared" si="1" ref="H41:H48">+$H$49*E41</f>
        <v>0</v>
      </c>
      <c r="I41" s="399">
        <f>+I40</f>
        <v>1</v>
      </c>
      <c r="J41" s="890">
        <f>+H41*I41</f>
        <v>0</v>
      </c>
      <c r="K41" s="350"/>
    </row>
    <row r="42" spans="2:10" ht="12.75">
      <c r="B42" s="401" t="s">
        <v>279</v>
      </c>
      <c r="C42" s="385"/>
      <c r="D42" s="879"/>
      <c r="E42" s="421">
        <v>3.5</v>
      </c>
      <c r="F42" s="817">
        <f>+Q104+Q105+Q131</f>
        <v>0</v>
      </c>
      <c r="G42" s="392">
        <f t="shared" si="0"/>
        <v>0</v>
      </c>
      <c r="H42" s="893">
        <f t="shared" si="1"/>
        <v>0</v>
      </c>
      <c r="I42" s="399"/>
      <c r="J42" s="400"/>
    </row>
    <row r="43" spans="2:10" ht="12.75">
      <c r="B43" s="402" t="s">
        <v>280</v>
      </c>
      <c r="C43" s="385"/>
      <c r="D43" s="879"/>
      <c r="E43" s="420">
        <v>6</v>
      </c>
      <c r="F43" s="816">
        <f>+Q119+Q120+Q142+Q155*I43</f>
        <v>0</v>
      </c>
      <c r="G43" s="390">
        <f t="shared" si="0"/>
        <v>0</v>
      </c>
      <c r="H43" s="892">
        <f t="shared" si="1"/>
        <v>0</v>
      </c>
      <c r="I43" s="406">
        <v>0.85</v>
      </c>
      <c r="J43" s="889">
        <f>+H43*I43</f>
        <v>0</v>
      </c>
    </row>
    <row r="44" spans="2:10" ht="12.75">
      <c r="B44" s="403" t="s">
        <v>281</v>
      </c>
      <c r="C44" s="385"/>
      <c r="D44" s="879"/>
      <c r="E44" s="421">
        <v>1.5</v>
      </c>
      <c r="F44" s="817">
        <f>+Q121+Q122+Q143+Q156*I44+Q165</f>
        <v>0</v>
      </c>
      <c r="G44" s="392">
        <f t="shared" si="0"/>
        <v>0</v>
      </c>
      <c r="H44" s="893">
        <f t="shared" si="1"/>
        <v>0</v>
      </c>
      <c r="I44" s="399">
        <f>+I43</f>
        <v>0.85</v>
      </c>
      <c r="J44" s="890">
        <f>+H44*I44</f>
        <v>0</v>
      </c>
    </row>
    <row r="45" spans="2:10" ht="12.75">
      <c r="B45" s="404" t="s">
        <v>282</v>
      </c>
      <c r="C45" s="385"/>
      <c r="D45" s="879"/>
      <c r="E45" s="422">
        <v>5.25</v>
      </c>
      <c r="F45" s="818">
        <f>+Q106+Q107+Q132</f>
        <v>0</v>
      </c>
      <c r="G45" s="405">
        <f t="shared" si="0"/>
        <v>0</v>
      </c>
      <c r="H45" s="894">
        <f t="shared" si="1"/>
        <v>0</v>
      </c>
      <c r="I45" s="399"/>
      <c r="J45" s="400"/>
    </row>
    <row r="46" spans="2:10" ht="12.75">
      <c r="B46" s="391" t="s">
        <v>283</v>
      </c>
      <c r="C46" s="385"/>
      <c r="D46" s="879"/>
      <c r="E46" s="421">
        <v>12</v>
      </c>
      <c r="F46" s="817">
        <f>+Q124+Q145+Q158*I46</f>
        <v>0</v>
      </c>
      <c r="G46" s="392">
        <f t="shared" si="0"/>
        <v>0</v>
      </c>
      <c r="H46" s="893">
        <f t="shared" si="1"/>
        <v>0</v>
      </c>
      <c r="I46" s="406">
        <f>+I44</f>
        <v>0.85</v>
      </c>
      <c r="J46" s="889">
        <f>+H46*I46</f>
        <v>0</v>
      </c>
    </row>
    <row r="47" spans="2:10" ht="12.75">
      <c r="B47" s="391" t="s">
        <v>284</v>
      </c>
      <c r="C47" s="385"/>
      <c r="D47" s="879"/>
      <c r="E47" s="421">
        <v>3</v>
      </c>
      <c r="F47" s="817">
        <f>+Q125+Q146+Q159*I47+Q166</f>
        <v>0</v>
      </c>
      <c r="G47" s="392">
        <f t="shared" si="0"/>
        <v>0</v>
      </c>
      <c r="H47" s="893">
        <f t="shared" si="1"/>
        <v>0</v>
      </c>
      <c r="I47" s="399">
        <f>+I46</f>
        <v>0.85</v>
      </c>
      <c r="J47" s="890">
        <f>+H47*I47</f>
        <v>0</v>
      </c>
    </row>
    <row r="48" spans="2:10" ht="13.5" thickBot="1">
      <c r="B48" s="401" t="s">
        <v>285</v>
      </c>
      <c r="C48" s="385"/>
      <c r="D48" s="859">
        <f>+C49*($C$11+$C$13+$C$15)</f>
        <v>0</v>
      </c>
      <c r="E48" s="421">
        <v>10.5</v>
      </c>
      <c r="F48" s="817">
        <f>+Q108+Q133</f>
        <v>0</v>
      </c>
      <c r="G48" s="392">
        <f t="shared" si="0"/>
        <v>0</v>
      </c>
      <c r="H48" s="893">
        <f t="shared" si="1"/>
        <v>0</v>
      </c>
      <c r="I48" s="399"/>
      <c r="J48" s="400"/>
    </row>
    <row r="49" spans="2:10" ht="13.5" thickBot="1">
      <c r="B49" s="376" t="s">
        <v>48</v>
      </c>
      <c r="C49" s="696">
        <v>0.9737</v>
      </c>
      <c r="D49" s="377">
        <f>+D39+D48</f>
        <v>0</v>
      </c>
      <c r="E49" s="378"/>
      <c r="F49" s="393">
        <f>SUM(F40:F48)</f>
        <v>0</v>
      </c>
      <c r="G49" s="380">
        <f>SUM(G40:G48)</f>
        <v>0</v>
      </c>
      <c r="H49" s="895">
        <f>IF(G49=0,,D49/G49)</f>
        <v>0</v>
      </c>
      <c r="I49" s="407"/>
      <c r="J49" s="382"/>
    </row>
    <row r="50" ht="13.5" thickTop="1"/>
    <row r="51" spans="6:7" ht="12.75">
      <c r="F51" s="350"/>
      <c r="G51" s="350"/>
    </row>
    <row r="52" ht="13.5" thickBot="1"/>
    <row r="53" spans="2:8" ht="13.5" thickTop="1">
      <c r="B53" s="352" t="s">
        <v>260</v>
      </c>
      <c r="C53" s="353" t="s">
        <v>622</v>
      </c>
      <c r="D53" s="354" t="s">
        <v>48</v>
      </c>
      <c r="E53" s="354" t="s">
        <v>261</v>
      </c>
      <c r="F53" s="354" t="s">
        <v>269</v>
      </c>
      <c r="G53" s="355" t="s">
        <v>262</v>
      </c>
      <c r="H53" s="358" t="s">
        <v>635</v>
      </c>
    </row>
    <row r="54" spans="2:8" ht="13.5" thickBot="1">
      <c r="B54" s="360" t="s">
        <v>371</v>
      </c>
      <c r="C54" s="361" t="s">
        <v>286</v>
      </c>
      <c r="D54" s="362" t="str">
        <f>+D37</f>
        <v>000 дин</v>
      </c>
      <c r="E54" s="362" t="s">
        <v>264</v>
      </c>
      <c r="F54" s="362" t="s">
        <v>270</v>
      </c>
      <c r="G54" s="363" t="s">
        <v>271</v>
      </c>
      <c r="H54" s="366" t="s">
        <v>272</v>
      </c>
    </row>
    <row r="55" spans="2:8" ht="12.75">
      <c r="B55" s="408" t="s">
        <v>623</v>
      </c>
      <c r="C55" s="865"/>
      <c r="D55" s="868">
        <f>+'6 Trosk distribucije'!AI78+'6 Trosk distribucije'!AI81</f>
        <v>0</v>
      </c>
      <c r="E55" s="862"/>
      <c r="F55" s="862"/>
      <c r="G55" s="863"/>
      <c r="H55" s="864"/>
    </row>
    <row r="56" spans="2:8" ht="12.75">
      <c r="B56" s="391" t="s">
        <v>287</v>
      </c>
      <c r="C56" s="866"/>
      <c r="D56" s="877"/>
      <c r="E56" s="387">
        <v>1</v>
      </c>
      <c r="F56" s="820">
        <f>+Q170</f>
        <v>0</v>
      </c>
      <c r="G56" s="388">
        <f>+F56*E56</f>
        <v>0</v>
      </c>
      <c r="H56" s="896">
        <f>+$H$58*E56</f>
        <v>0</v>
      </c>
    </row>
    <row r="57" spans="2:8" ht="13.5" thickBot="1">
      <c r="B57" s="401" t="s">
        <v>288</v>
      </c>
      <c r="C57" s="866"/>
      <c r="D57" s="859">
        <f>+C58*($C$11+$C$13+$C$15)</f>
        <v>0</v>
      </c>
      <c r="E57" s="869">
        <v>1.5</v>
      </c>
      <c r="F57" s="870">
        <f>+Q173</f>
        <v>0</v>
      </c>
      <c r="G57" s="871">
        <f>+F57*E57</f>
        <v>0</v>
      </c>
      <c r="H57" s="897">
        <f>+$H$58*E57</f>
        <v>0</v>
      </c>
    </row>
    <row r="58" spans="2:8" ht="13.5" thickBot="1">
      <c r="B58" s="376" t="s">
        <v>48</v>
      </c>
      <c r="C58" s="696">
        <v>0.0008</v>
      </c>
      <c r="D58" s="393">
        <f>+D57+D55</f>
        <v>0</v>
      </c>
      <c r="E58" s="378"/>
      <c r="F58" s="393">
        <f>SUM(F56:F57)</f>
        <v>0</v>
      </c>
      <c r="G58" s="380">
        <f>SUM(G56:G57)</f>
        <v>0</v>
      </c>
      <c r="H58" s="891">
        <f>IF(G58=0,,D58/G58)</f>
        <v>0</v>
      </c>
    </row>
    <row r="59" spans="4:6" ht="13.5" thickTop="1">
      <c r="D59" s="350"/>
      <c r="F59" s="350"/>
    </row>
    <row r="61" ht="13.5" thickBot="1"/>
    <row r="62" spans="2:10" ht="13.5" thickTop="1">
      <c r="B62" s="352" t="s">
        <v>260</v>
      </c>
      <c r="C62" s="353" t="s">
        <v>642</v>
      </c>
      <c r="D62" s="354" t="s">
        <v>48</v>
      </c>
      <c r="E62" s="354" t="s">
        <v>261</v>
      </c>
      <c r="F62" s="354" t="s">
        <v>289</v>
      </c>
      <c r="G62" s="355" t="s">
        <v>262</v>
      </c>
      <c r="H62" s="356" t="s">
        <v>638</v>
      </c>
      <c r="I62" s="357" t="s">
        <v>261</v>
      </c>
      <c r="J62" s="358" t="s">
        <v>639</v>
      </c>
    </row>
    <row r="63" spans="2:10" ht="13.5" thickBot="1">
      <c r="B63" s="360" t="s">
        <v>371</v>
      </c>
      <c r="C63" s="361"/>
      <c r="D63" s="362" t="str">
        <f>+D54</f>
        <v>000 дин</v>
      </c>
      <c r="E63" s="362" t="s">
        <v>264</v>
      </c>
      <c r="F63" s="362" t="s">
        <v>290</v>
      </c>
      <c r="G63" s="363" t="s">
        <v>291</v>
      </c>
      <c r="H63" s="364" t="s">
        <v>640</v>
      </c>
      <c r="I63" s="365" t="s">
        <v>264</v>
      </c>
      <c r="J63" s="366" t="s">
        <v>640</v>
      </c>
    </row>
    <row r="64" spans="2:10" ht="13.5" thickBot="1">
      <c r="B64" s="409" t="s">
        <v>267</v>
      </c>
      <c r="C64" s="837"/>
      <c r="D64" s="819">
        <f>+'6 Trosk distribucije'!AI31</f>
        <v>0</v>
      </c>
      <c r="E64" s="875"/>
      <c r="F64" s="873">
        <f>+Q95+Q96*I64</f>
        <v>0</v>
      </c>
      <c r="G64" s="855"/>
      <c r="H64" s="898">
        <f>IF(F64=0,0,D64/F64)</f>
        <v>0</v>
      </c>
      <c r="I64" s="417">
        <v>2</v>
      </c>
      <c r="J64" s="899">
        <f>+H64*I64</f>
        <v>0</v>
      </c>
    </row>
    <row r="65" spans="2:10" ht="13.5" thickBot="1">
      <c r="B65" s="376" t="s">
        <v>48</v>
      </c>
      <c r="C65" s="872"/>
      <c r="D65" s="881"/>
      <c r="E65" s="876"/>
      <c r="F65" s="874"/>
      <c r="G65" s="851"/>
      <c r="H65" s="415"/>
      <c r="I65" s="407"/>
      <c r="J65" s="382"/>
    </row>
    <row r="66" ht="13.5" thickTop="1"/>
    <row r="68" ht="13.5" thickBot="1"/>
    <row r="69" spans="2:8" ht="13.5" thickTop="1">
      <c r="B69" s="352" t="s">
        <v>260</v>
      </c>
      <c r="C69" s="353" t="s">
        <v>643</v>
      </c>
      <c r="D69" s="354" t="s">
        <v>48</v>
      </c>
      <c r="E69" s="354" t="s">
        <v>261</v>
      </c>
      <c r="F69" s="354" t="s">
        <v>645</v>
      </c>
      <c r="G69" s="355" t="s">
        <v>262</v>
      </c>
      <c r="H69" s="358" t="s">
        <v>647</v>
      </c>
    </row>
    <row r="70" spans="2:8" ht="13.5" thickBot="1">
      <c r="B70" s="360" t="s">
        <v>371</v>
      </c>
      <c r="C70" s="361" t="s">
        <v>644</v>
      </c>
      <c r="D70" s="362" t="str">
        <f>+D63</f>
        <v>000 дин</v>
      </c>
      <c r="E70" s="362" t="s">
        <v>264</v>
      </c>
      <c r="F70" s="362" t="s">
        <v>646</v>
      </c>
      <c r="G70" s="363" t="s">
        <v>292</v>
      </c>
      <c r="H70" s="366" t="s">
        <v>293</v>
      </c>
    </row>
    <row r="71" spans="2:8" ht="12.75">
      <c r="B71" s="367" t="s">
        <v>267</v>
      </c>
      <c r="C71" s="368"/>
      <c r="D71" s="369"/>
      <c r="E71" s="418">
        <v>1</v>
      </c>
      <c r="F71" s="814">
        <f>+Q87/12</f>
        <v>0</v>
      </c>
      <c r="G71" s="370">
        <f>+F71*E71</f>
        <v>0</v>
      </c>
      <c r="H71" s="888">
        <f>+$H$74*E71</f>
        <v>0</v>
      </c>
    </row>
    <row r="72" spans="2:8" ht="12.75">
      <c r="B72" s="384" t="s">
        <v>268</v>
      </c>
      <c r="C72" s="385"/>
      <c r="D72" s="386"/>
      <c r="E72" s="387">
        <v>1</v>
      </c>
      <c r="F72" s="820">
        <f>(Q101+Q110+Q128+Q135+Q148+Q161)/12</f>
        <v>0</v>
      </c>
      <c r="G72" s="388">
        <f>+F72*E72</f>
        <v>0</v>
      </c>
      <c r="H72" s="896">
        <f>+$H$74*E72</f>
        <v>0</v>
      </c>
    </row>
    <row r="73" spans="2:8" ht="13.5" thickBot="1">
      <c r="B73" s="372" t="s">
        <v>287</v>
      </c>
      <c r="C73" s="385"/>
      <c r="D73" s="373"/>
      <c r="E73" s="419">
        <v>1</v>
      </c>
      <c r="F73" s="815">
        <f>(Q169+Q172)/12</f>
        <v>0</v>
      </c>
      <c r="G73" s="374">
        <f>+F73*E73</f>
        <v>0</v>
      </c>
      <c r="H73" s="900">
        <f>+$H$74*E73</f>
        <v>0</v>
      </c>
    </row>
    <row r="74" spans="2:8" ht="13.5" thickBot="1">
      <c r="B74" s="376" t="s">
        <v>48</v>
      </c>
      <c r="C74" s="882"/>
      <c r="D74" s="393">
        <f>+C9+C10-C14</f>
        <v>0</v>
      </c>
      <c r="E74" s="378"/>
      <c r="F74" s="393">
        <f>SUM(F71:F73)</f>
        <v>0</v>
      </c>
      <c r="G74" s="380">
        <f>SUM(G71:G73)</f>
        <v>0</v>
      </c>
      <c r="H74" s="891">
        <f>IF(G74=0,,D74*1000/G74/12)</f>
        <v>0</v>
      </c>
    </row>
    <row r="75" ht="13.5" thickTop="1"/>
    <row r="76" ht="13.5" thickBot="1"/>
    <row r="77" spans="2:8" ht="14.25" thickBot="1" thickTop="1">
      <c r="B77" s="411" t="s">
        <v>294</v>
      </c>
      <c r="C77" s="697">
        <f>C32+C49+C58</f>
        <v>1</v>
      </c>
      <c r="D77" s="412">
        <f>D22+D32+D49+D58+D64+D74</f>
        <v>0</v>
      </c>
      <c r="F77" s="413">
        <f>+F32+F58+F49</f>
        <v>0</v>
      </c>
      <c r="H77" s="414"/>
    </row>
    <row r="78" ht="13.5" thickTop="1"/>
    <row r="79" ht="12.75">
      <c r="K79" s="883"/>
    </row>
    <row r="80" spans="2:51" ht="12.75">
      <c r="B80" s="989" t="str">
        <f>+"ПЛАН ЕЕ БИЛАНСА У "&amp;'Poc. strana'!C19&amp;". ГОДИНИ"</f>
        <v>ПЛАН ЕЕ БИЛАНСА У 2023. ГОДИНИ</v>
      </c>
      <c r="C80" s="989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S80" s="989" t="str">
        <f>+"ПЛАНИРАНИ ПРИХОД У "&amp;'Poc. strana'!C19&amp;". ГОДИНИ"</f>
        <v>ПЛАНИРАНИ ПРИХОД У 2023. ГОДИНИ</v>
      </c>
      <c r="T80" s="989"/>
      <c r="U80" s="989"/>
      <c r="V80" s="989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J80" s="989" t="str">
        <f>+"ПРИХОД ПО ВАЖЕЋИМ ТАРИФАМА У "&amp;'Poc. strana'!C19&amp;". ГОДИНИ"</f>
        <v>ПРИХОД ПО ВАЖЕЋИМ ТАРИФАМА У 2023. ГОДИНИ</v>
      </c>
      <c r="AK80" s="989"/>
      <c r="AL80" s="989"/>
      <c r="AM80" s="989"/>
      <c r="AN80" s="989"/>
      <c r="AO80" s="989"/>
      <c r="AP80" s="989"/>
      <c r="AQ80" s="989"/>
      <c r="AR80" s="989"/>
      <c r="AS80" s="989"/>
      <c r="AT80" s="989"/>
      <c r="AU80" s="989"/>
      <c r="AV80" s="989"/>
      <c r="AW80" s="989"/>
      <c r="AX80" s="989"/>
      <c r="AY80" s="989"/>
    </row>
    <row r="81" ht="12.75">
      <c r="R81" s="447"/>
    </row>
    <row r="82" spans="2:51" ht="14.25" thickBot="1">
      <c r="B82" s="454"/>
      <c r="C82" s="451"/>
      <c r="D82" s="451"/>
      <c r="E82" s="451"/>
      <c r="F82" s="451"/>
      <c r="G82" s="451"/>
      <c r="H82" s="451"/>
      <c r="I82" s="455"/>
      <c r="J82" s="451"/>
      <c r="K82" s="451"/>
      <c r="L82" s="451"/>
      <c r="M82" s="451"/>
      <c r="N82" s="455"/>
      <c r="O82" s="451"/>
      <c r="P82" s="451"/>
      <c r="Q82" s="451"/>
      <c r="R82" s="456"/>
      <c r="S82" s="448"/>
      <c r="T82" s="452"/>
      <c r="U82" s="450"/>
      <c r="V82" s="450"/>
      <c r="W82" s="450"/>
      <c r="X82" s="453"/>
      <c r="Y82" s="450"/>
      <c r="Z82" s="450"/>
      <c r="AA82" s="450"/>
      <c r="AB82" s="450"/>
      <c r="AC82" s="450"/>
      <c r="AD82" s="450"/>
      <c r="AE82" s="450"/>
      <c r="AF82" s="450"/>
      <c r="AG82" s="449"/>
      <c r="AH82" s="449"/>
      <c r="AJ82" s="448"/>
      <c r="AK82" s="452"/>
      <c r="AL82" s="450"/>
      <c r="AM82" s="450"/>
      <c r="AN82" s="450"/>
      <c r="AO82" s="453"/>
      <c r="AP82" s="450"/>
      <c r="AQ82" s="450"/>
      <c r="AR82" s="450"/>
      <c r="AS82" s="450"/>
      <c r="AT82" s="450"/>
      <c r="AU82" s="450"/>
      <c r="AV82" s="450"/>
      <c r="AW82" s="450"/>
      <c r="AX82" s="449"/>
      <c r="AY82" s="449"/>
    </row>
    <row r="83" spans="2:51" ht="14.25" thickTop="1">
      <c r="B83" s="951" t="s">
        <v>5</v>
      </c>
      <c r="C83" s="949" t="s">
        <v>350</v>
      </c>
      <c r="D83" s="947" t="s">
        <v>351</v>
      </c>
      <c r="E83" s="954" t="s">
        <v>352</v>
      </c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5"/>
      <c r="R83" s="424"/>
      <c r="S83" s="943" t="s">
        <v>5</v>
      </c>
      <c r="T83" s="945" t="s">
        <v>350</v>
      </c>
      <c r="U83" s="457" t="s">
        <v>502</v>
      </c>
      <c r="V83" s="956" t="s">
        <v>353</v>
      </c>
      <c r="W83" s="957"/>
      <c r="X83" s="957"/>
      <c r="Y83" s="957"/>
      <c r="Z83" s="957"/>
      <c r="AA83" s="957"/>
      <c r="AB83" s="957"/>
      <c r="AC83" s="957"/>
      <c r="AD83" s="957"/>
      <c r="AE83" s="957"/>
      <c r="AF83" s="957"/>
      <c r="AG83" s="957"/>
      <c r="AH83" s="958"/>
      <c r="AJ83" s="943" t="s">
        <v>5</v>
      </c>
      <c r="AK83" s="945" t="s">
        <v>350</v>
      </c>
      <c r="AL83" s="457" t="s">
        <v>648</v>
      </c>
      <c r="AM83" s="956" t="s">
        <v>353</v>
      </c>
      <c r="AN83" s="957"/>
      <c r="AO83" s="957"/>
      <c r="AP83" s="957"/>
      <c r="AQ83" s="957"/>
      <c r="AR83" s="957"/>
      <c r="AS83" s="957"/>
      <c r="AT83" s="957"/>
      <c r="AU83" s="957"/>
      <c r="AV83" s="957"/>
      <c r="AW83" s="957"/>
      <c r="AX83" s="957"/>
      <c r="AY83" s="958"/>
    </row>
    <row r="84" spans="2:51" ht="12.75">
      <c r="B84" s="952"/>
      <c r="C84" s="950"/>
      <c r="D84" s="948"/>
      <c r="E84" s="775" t="s">
        <v>7</v>
      </c>
      <c r="F84" s="775" t="s">
        <v>8</v>
      </c>
      <c r="G84" s="775" t="s">
        <v>9</v>
      </c>
      <c r="H84" s="775" t="s">
        <v>81</v>
      </c>
      <c r="I84" s="775" t="s">
        <v>82</v>
      </c>
      <c r="J84" s="775" t="s">
        <v>83</v>
      </c>
      <c r="K84" s="775" t="s">
        <v>84</v>
      </c>
      <c r="L84" s="775" t="s">
        <v>85</v>
      </c>
      <c r="M84" s="775" t="s">
        <v>86</v>
      </c>
      <c r="N84" s="775" t="s">
        <v>87</v>
      </c>
      <c r="O84" s="775" t="s">
        <v>88</v>
      </c>
      <c r="P84" s="775" t="s">
        <v>89</v>
      </c>
      <c r="Q84" s="776" t="s">
        <v>90</v>
      </c>
      <c r="R84" s="458"/>
      <c r="S84" s="944"/>
      <c r="T84" s="946"/>
      <c r="U84" s="777"/>
      <c r="V84" s="281" t="s">
        <v>7</v>
      </c>
      <c r="W84" s="281" t="s">
        <v>8</v>
      </c>
      <c r="X84" s="281" t="s">
        <v>9</v>
      </c>
      <c r="Y84" s="281" t="s">
        <v>81</v>
      </c>
      <c r="Z84" s="281" t="s">
        <v>82</v>
      </c>
      <c r="AA84" s="281" t="s">
        <v>83</v>
      </c>
      <c r="AB84" s="281" t="s">
        <v>84</v>
      </c>
      <c r="AC84" s="281" t="s">
        <v>85</v>
      </c>
      <c r="AD84" s="281" t="s">
        <v>86</v>
      </c>
      <c r="AE84" s="281" t="s">
        <v>87</v>
      </c>
      <c r="AF84" s="281" t="s">
        <v>88</v>
      </c>
      <c r="AG84" s="281" t="s">
        <v>89</v>
      </c>
      <c r="AH84" s="314" t="s">
        <v>90</v>
      </c>
      <c r="AJ84" s="944"/>
      <c r="AK84" s="946"/>
      <c r="AL84" s="884"/>
      <c r="AM84" s="281" t="s">
        <v>7</v>
      </c>
      <c r="AN84" s="281" t="s">
        <v>8</v>
      </c>
      <c r="AO84" s="281" t="s">
        <v>9</v>
      </c>
      <c r="AP84" s="281" t="s">
        <v>81</v>
      </c>
      <c r="AQ84" s="281" t="s">
        <v>82</v>
      </c>
      <c r="AR84" s="281" t="s">
        <v>83</v>
      </c>
      <c r="AS84" s="281" t="s">
        <v>84</v>
      </c>
      <c r="AT84" s="281" t="s">
        <v>85</v>
      </c>
      <c r="AU84" s="281" t="s">
        <v>86</v>
      </c>
      <c r="AV84" s="281" t="s">
        <v>87</v>
      </c>
      <c r="AW84" s="281" t="s">
        <v>88</v>
      </c>
      <c r="AX84" s="281" t="s">
        <v>89</v>
      </c>
      <c r="AY84" s="314" t="s">
        <v>90</v>
      </c>
    </row>
    <row r="85" spans="2:51" ht="12.75">
      <c r="B85" s="466"/>
      <c r="C85" s="464" t="s">
        <v>380</v>
      </c>
      <c r="D85" s="778" t="s">
        <v>301</v>
      </c>
      <c r="E85" s="467">
        <f>E86+E98+E167</f>
        <v>0</v>
      </c>
      <c r="F85" s="467">
        <f aca="true" t="shared" si="2" ref="F85:P85">F86+F98+F167</f>
        <v>0</v>
      </c>
      <c r="G85" s="467">
        <f t="shared" si="2"/>
        <v>0</v>
      </c>
      <c r="H85" s="467">
        <f t="shared" si="2"/>
        <v>0</v>
      </c>
      <c r="I85" s="467">
        <f t="shared" si="2"/>
        <v>0</v>
      </c>
      <c r="J85" s="467">
        <f t="shared" si="2"/>
        <v>0</v>
      </c>
      <c r="K85" s="467">
        <f t="shared" si="2"/>
        <v>0</v>
      </c>
      <c r="L85" s="467">
        <f t="shared" si="2"/>
        <v>0</v>
      </c>
      <c r="M85" s="467">
        <f t="shared" si="2"/>
        <v>0</v>
      </c>
      <c r="N85" s="467">
        <f t="shared" si="2"/>
        <v>0</v>
      </c>
      <c r="O85" s="467">
        <f t="shared" si="2"/>
        <v>0</v>
      </c>
      <c r="P85" s="467">
        <f t="shared" si="2"/>
        <v>0</v>
      </c>
      <c r="Q85" s="468">
        <f>Q86+Q98+Q167</f>
        <v>0</v>
      </c>
      <c r="R85" s="469"/>
      <c r="S85" s="466"/>
      <c r="T85" s="470" t="s">
        <v>380</v>
      </c>
      <c r="U85" s="459"/>
      <c r="V85" s="275">
        <f>V86+V98+V167</f>
        <v>0</v>
      </c>
      <c r="W85" s="275">
        <f aca="true" t="shared" si="3" ref="W85:AG85">W86+W98+W167</f>
        <v>0</v>
      </c>
      <c r="X85" s="275">
        <f t="shared" si="3"/>
        <v>0</v>
      </c>
      <c r="Y85" s="275">
        <f t="shared" si="3"/>
        <v>0</v>
      </c>
      <c r="Z85" s="275">
        <f t="shared" si="3"/>
        <v>0</v>
      </c>
      <c r="AA85" s="275">
        <f t="shared" si="3"/>
        <v>0</v>
      </c>
      <c r="AB85" s="275">
        <f t="shared" si="3"/>
        <v>0</v>
      </c>
      <c r="AC85" s="275">
        <f t="shared" si="3"/>
        <v>0</v>
      </c>
      <c r="AD85" s="275">
        <f t="shared" si="3"/>
        <v>0</v>
      </c>
      <c r="AE85" s="275">
        <f t="shared" si="3"/>
        <v>0</v>
      </c>
      <c r="AF85" s="275">
        <f t="shared" si="3"/>
        <v>0</v>
      </c>
      <c r="AG85" s="275">
        <f t="shared" si="3"/>
        <v>0</v>
      </c>
      <c r="AH85" s="460">
        <f>AH86+AH98+AH167</f>
        <v>0</v>
      </c>
      <c r="AJ85" s="466"/>
      <c r="AK85" s="470" t="s">
        <v>380</v>
      </c>
      <c r="AL85" s="459"/>
      <c r="AM85" s="275">
        <f>AM86+AM98+AM167</f>
        <v>0</v>
      </c>
      <c r="AN85" s="275">
        <f aca="true" t="shared" si="4" ref="AN85:AX85">AN86+AN98+AN167</f>
        <v>0</v>
      </c>
      <c r="AO85" s="275">
        <f t="shared" si="4"/>
        <v>0</v>
      </c>
      <c r="AP85" s="275">
        <f t="shared" si="4"/>
        <v>0</v>
      </c>
      <c r="AQ85" s="275">
        <f t="shared" si="4"/>
        <v>0</v>
      </c>
      <c r="AR85" s="275">
        <f t="shared" si="4"/>
        <v>0</v>
      </c>
      <c r="AS85" s="275">
        <f t="shared" si="4"/>
        <v>0</v>
      </c>
      <c r="AT85" s="275">
        <f t="shared" si="4"/>
        <v>0</v>
      </c>
      <c r="AU85" s="275">
        <f t="shared" si="4"/>
        <v>0</v>
      </c>
      <c r="AV85" s="275">
        <f t="shared" si="4"/>
        <v>0</v>
      </c>
      <c r="AW85" s="275">
        <f t="shared" si="4"/>
        <v>0</v>
      </c>
      <c r="AX85" s="275">
        <f t="shared" si="4"/>
        <v>0</v>
      </c>
      <c r="AY85" s="460">
        <f>AY86+AY98+AY167</f>
        <v>0</v>
      </c>
    </row>
    <row r="86" spans="2:51" ht="12.75">
      <c r="B86" s="241" t="s">
        <v>0</v>
      </c>
      <c r="C86" s="242" t="s">
        <v>321</v>
      </c>
      <c r="D86" s="274" t="s">
        <v>301</v>
      </c>
      <c r="E86" s="244">
        <f>+E91</f>
        <v>0</v>
      </c>
      <c r="F86" s="244">
        <f aca="true" t="shared" si="5" ref="F86:P86">+F91</f>
        <v>0</v>
      </c>
      <c r="G86" s="244">
        <f t="shared" si="5"/>
        <v>0</v>
      </c>
      <c r="H86" s="244">
        <f t="shared" si="5"/>
        <v>0</v>
      </c>
      <c r="I86" s="244">
        <f t="shared" si="5"/>
        <v>0</v>
      </c>
      <c r="J86" s="244">
        <f t="shared" si="5"/>
        <v>0</v>
      </c>
      <c r="K86" s="244">
        <f t="shared" si="5"/>
        <v>0</v>
      </c>
      <c r="L86" s="244">
        <f t="shared" si="5"/>
        <v>0</v>
      </c>
      <c r="M86" s="244">
        <f t="shared" si="5"/>
        <v>0</v>
      </c>
      <c r="N86" s="244">
        <f t="shared" si="5"/>
        <v>0</v>
      </c>
      <c r="O86" s="244">
        <f t="shared" si="5"/>
        <v>0</v>
      </c>
      <c r="P86" s="244">
        <f t="shared" si="5"/>
        <v>0</v>
      </c>
      <c r="Q86" s="273">
        <f>SUM(E86:P86)</f>
        <v>0</v>
      </c>
      <c r="R86" s="246"/>
      <c r="S86" s="241" t="s">
        <v>0</v>
      </c>
      <c r="T86" s="242" t="s">
        <v>321</v>
      </c>
      <c r="U86" s="425"/>
      <c r="V86" s="275">
        <f>+V87+V88+V91+V94</f>
        <v>0</v>
      </c>
      <c r="W86" s="275">
        <f>+W87+W88+W91+W94</f>
        <v>0</v>
      </c>
      <c r="X86" s="275">
        <f aca="true" t="shared" si="6" ref="X86:AD86">+X87+X88+X91+X94</f>
        <v>0</v>
      </c>
      <c r="Y86" s="275">
        <f t="shared" si="6"/>
        <v>0</v>
      </c>
      <c r="Z86" s="275">
        <f t="shared" si="6"/>
        <v>0</v>
      </c>
      <c r="AA86" s="275">
        <f t="shared" si="6"/>
        <v>0</v>
      </c>
      <c r="AB86" s="275">
        <f t="shared" si="6"/>
        <v>0</v>
      </c>
      <c r="AC86" s="275">
        <f t="shared" si="6"/>
        <v>0</v>
      </c>
      <c r="AD86" s="275">
        <f t="shared" si="6"/>
        <v>0</v>
      </c>
      <c r="AE86" s="275">
        <f>+AE87+AE88+AE91+AE94</f>
        <v>0</v>
      </c>
      <c r="AF86" s="275">
        <f>+AF87+AF88+AF91+AF94</f>
        <v>0</v>
      </c>
      <c r="AG86" s="275">
        <f>+AG87+AG88+AG91+AG94</f>
        <v>0</v>
      </c>
      <c r="AH86" s="460">
        <f>+AH87+AH88+AH91+AH94</f>
        <v>0</v>
      </c>
      <c r="AJ86" s="241" t="s">
        <v>0</v>
      </c>
      <c r="AK86" s="242" t="s">
        <v>321</v>
      </c>
      <c r="AL86" s="425"/>
      <c r="AM86" s="275">
        <f>+AM87+AM88+AM91+AM94</f>
        <v>0</v>
      </c>
      <c r="AN86" s="275">
        <f>+AN87+AN88+AN91+AN94</f>
        <v>0</v>
      </c>
      <c r="AO86" s="275">
        <f aca="true" t="shared" si="7" ref="AO86:AU86">+AO87+AO88+AO91+AO94</f>
        <v>0</v>
      </c>
      <c r="AP86" s="275">
        <f t="shared" si="7"/>
        <v>0</v>
      </c>
      <c r="AQ86" s="275">
        <f t="shared" si="7"/>
        <v>0</v>
      </c>
      <c r="AR86" s="275">
        <f t="shared" si="7"/>
        <v>0</v>
      </c>
      <c r="AS86" s="275">
        <f t="shared" si="7"/>
        <v>0</v>
      </c>
      <c r="AT86" s="275">
        <f t="shared" si="7"/>
        <v>0</v>
      </c>
      <c r="AU86" s="275">
        <f t="shared" si="7"/>
        <v>0</v>
      </c>
      <c r="AV86" s="275">
        <f>+AV87+AV88+AV91+AV94</f>
        <v>0</v>
      </c>
      <c r="AW86" s="275">
        <f>+AW87+AW88+AW91+AW94</f>
        <v>0</v>
      </c>
      <c r="AX86" s="275">
        <f>+AX87+AX88+AX91+AX94</f>
        <v>0</v>
      </c>
      <c r="AY86" s="460">
        <f>+AY87+AY88+AY91+AY94</f>
        <v>0</v>
      </c>
    </row>
    <row r="87" spans="2:51" ht="12.75">
      <c r="B87" s="276" t="s">
        <v>27</v>
      </c>
      <c r="C87" s="248" t="s">
        <v>306</v>
      </c>
      <c r="D87" s="473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8">
        <f aca="true" t="shared" si="8" ref="Q87:Q96">SUM(E87:P87)</f>
        <v>0</v>
      </c>
      <c r="R87" s="246"/>
      <c r="S87" s="276" t="s">
        <v>27</v>
      </c>
      <c r="T87" s="248" t="s">
        <v>306</v>
      </c>
      <c r="U87" s="1145">
        <f>+$H$71</f>
        <v>0</v>
      </c>
      <c r="V87" s="238">
        <f aca="true" t="shared" si="9" ref="V87:AG87">+E87*$U87/1000</f>
        <v>0</v>
      </c>
      <c r="W87" s="238">
        <f t="shared" si="9"/>
        <v>0</v>
      </c>
      <c r="X87" s="238">
        <f t="shared" si="9"/>
        <v>0</v>
      </c>
      <c r="Y87" s="238">
        <f t="shared" si="9"/>
        <v>0</v>
      </c>
      <c r="Z87" s="238">
        <f t="shared" si="9"/>
        <v>0</v>
      </c>
      <c r="AA87" s="238">
        <f t="shared" si="9"/>
        <v>0</v>
      </c>
      <c r="AB87" s="238">
        <f t="shared" si="9"/>
        <v>0</v>
      </c>
      <c r="AC87" s="238">
        <f t="shared" si="9"/>
        <v>0</v>
      </c>
      <c r="AD87" s="238">
        <f t="shared" si="9"/>
        <v>0</v>
      </c>
      <c r="AE87" s="238">
        <f t="shared" si="9"/>
        <v>0</v>
      </c>
      <c r="AF87" s="238">
        <f t="shared" si="9"/>
        <v>0</v>
      </c>
      <c r="AG87" s="238">
        <f t="shared" si="9"/>
        <v>0</v>
      </c>
      <c r="AH87" s="461">
        <f aca="true" t="shared" si="10" ref="AH87:AH96">SUM(V87:AG87)</f>
        <v>0</v>
      </c>
      <c r="AJ87" s="276" t="s">
        <v>27</v>
      </c>
      <c r="AK87" s="248" t="s">
        <v>306</v>
      </c>
      <c r="AL87" s="1150"/>
      <c r="AM87" s="238">
        <f>+E87*$AL87/1000</f>
        <v>0</v>
      </c>
      <c r="AN87" s="238">
        <f aca="true" t="shared" si="11" ref="AN87:AX87">+F87*$AL87/1000</f>
        <v>0</v>
      </c>
      <c r="AO87" s="238">
        <f t="shared" si="11"/>
        <v>0</v>
      </c>
      <c r="AP87" s="238">
        <f t="shared" si="11"/>
        <v>0</v>
      </c>
      <c r="AQ87" s="238">
        <f t="shared" si="11"/>
        <v>0</v>
      </c>
      <c r="AR87" s="238">
        <f t="shared" si="11"/>
        <v>0</v>
      </c>
      <c r="AS87" s="238">
        <f t="shared" si="11"/>
        <v>0</v>
      </c>
      <c r="AT87" s="238">
        <f t="shared" si="11"/>
        <v>0</v>
      </c>
      <c r="AU87" s="238">
        <f t="shared" si="11"/>
        <v>0</v>
      </c>
      <c r="AV87" s="238">
        <f t="shared" si="11"/>
        <v>0</v>
      </c>
      <c r="AW87" s="238">
        <f t="shared" si="11"/>
        <v>0</v>
      </c>
      <c r="AX87" s="238">
        <f t="shared" si="11"/>
        <v>0</v>
      </c>
      <c r="AY87" s="461">
        <f aca="true" t="shared" si="12" ref="AY87:AY96">SUM(AM87:AX87)</f>
        <v>0</v>
      </c>
    </row>
    <row r="88" spans="2:51" ht="12.75">
      <c r="B88" s="279" t="s">
        <v>28</v>
      </c>
      <c r="C88" s="253" t="s">
        <v>307</v>
      </c>
      <c r="D88" s="233" t="s">
        <v>299</v>
      </c>
      <c r="E88" s="254">
        <f aca="true" t="shared" si="13" ref="E88:P88">+E89+E90</f>
        <v>0</v>
      </c>
      <c r="F88" s="254">
        <f t="shared" si="13"/>
        <v>0</v>
      </c>
      <c r="G88" s="254">
        <f t="shared" si="13"/>
        <v>0</v>
      </c>
      <c r="H88" s="254">
        <f t="shared" si="13"/>
        <v>0</v>
      </c>
      <c r="I88" s="254">
        <f t="shared" si="13"/>
        <v>0</v>
      </c>
      <c r="J88" s="254">
        <f t="shared" si="13"/>
        <v>0</v>
      </c>
      <c r="K88" s="254">
        <f t="shared" si="13"/>
        <v>0</v>
      </c>
      <c r="L88" s="254">
        <f t="shared" si="13"/>
        <v>0</v>
      </c>
      <c r="M88" s="254">
        <f t="shared" si="13"/>
        <v>0</v>
      </c>
      <c r="N88" s="254">
        <f t="shared" si="13"/>
        <v>0</v>
      </c>
      <c r="O88" s="254">
        <f t="shared" si="13"/>
        <v>0</v>
      </c>
      <c r="P88" s="254">
        <f t="shared" si="13"/>
        <v>0</v>
      </c>
      <c r="Q88" s="255">
        <f t="shared" si="8"/>
        <v>0</v>
      </c>
      <c r="R88" s="246"/>
      <c r="S88" s="279" t="s">
        <v>28</v>
      </c>
      <c r="T88" s="253" t="s">
        <v>307</v>
      </c>
      <c r="U88" s="1146"/>
      <c r="V88" s="256">
        <f>+V89+V90</f>
        <v>0</v>
      </c>
      <c r="W88" s="256">
        <f>+W89+W90</f>
        <v>0</v>
      </c>
      <c r="X88" s="256">
        <f aca="true" t="shared" si="14" ref="X88:AD88">+X89+X90</f>
        <v>0</v>
      </c>
      <c r="Y88" s="256">
        <f t="shared" si="14"/>
        <v>0</v>
      </c>
      <c r="Z88" s="256">
        <f t="shared" si="14"/>
        <v>0</v>
      </c>
      <c r="AA88" s="256">
        <f t="shared" si="14"/>
        <v>0</v>
      </c>
      <c r="AB88" s="256">
        <f t="shared" si="14"/>
        <v>0</v>
      </c>
      <c r="AC88" s="256">
        <f t="shared" si="14"/>
        <v>0</v>
      </c>
      <c r="AD88" s="256">
        <f t="shared" si="14"/>
        <v>0</v>
      </c>
      <c r="AE88" s="256">
        <f>+AE89+AE90</f>
        <v>0</v>
      </c>
      <c r="AF88" s="256">
        <f>+AF89+AF90</f>
        <v>0</v>
      </c>
      <c r="AG88" s="256">
        <f>+AG89+AG90</f>
        <v>0</v>
      </c>
      <c r="AH88" s="461">
        <f t="shared" si="10"/>
        <v>0</v>
      </c>
      <c r="AJ88" s="279" t="s">
        <v>28</v>
      </c>
      <c r="AK88" s="253" t="s">
        <v>307</v>
      </c>
      <c r="AL88" s="1146"/>
      <c r="AM88" s="256">
        <f>+AM89+AM90</f>
        <v>0</v>
      </c>
      <c r="AN88" s="256">
        <f>+AN89+AN90</f>
        <v>0</v>
      </c>
      <c r="AO88" s="256">
        <f aca="true" t="shared" si="15" ref="AO88:AU88">+AO89+AO90</f>
        <v>0</v>
      </c>
      <c r="AP88" s="256">
        <f t="shared" si="15"/>
        <v>0</v>
      </c>
      <c r="AQ88" s="256">
        <f t="shared" si="15"/>
        <v>0</v>
      </c>
      <c r="AR88" s="256">
        <f t="shared" si="15"/>
        <v>0</v>
      </c>
      <c r="AS88" s="256">
        <f t="shared" si="15"/>
        <v>0</v>
      </c>
      <c r="AT88" s="256">
        <f t="shared" si="15"/>
        <v>0</v>
      </c>
      <c r="AU88" s="256">
        <f t="shared" si="15"/>
        <v>0</v>
      </c>
      <c r="AV88" s="256">
        <f>+AV89+AV90</f>
        <v>0</v>
      </c>
      <c r="AW88" s="256">
        <f>+AW89+AW90</f>
        <v>0</v>
      </c>
      <c r="AX88" s="256">
        <f>+AX89+AX90</f>
        <v>0</v>
      </c>
      <c r="AY88" s="461">
        <f t="shared" si="12"/>
        <v>0</v>
      </c>
    </row>
    <row r="89" spans="2:51" ht="12.75">
      <c r="B89" s="252" t="s">
        <v>302</v>
      </c>
      <c r="C89" s="462" t="s">
        <v>577</v>
      </c>
      <c r="D89" s="233" t="s">
        <v>299</v>
      </c>
      <c r="E89" s="779"/>
      <c r="F89" s="779"/>
      <c r="G89" s="779"/>
      <c r="H89" s="779"/>
      <c r="I89" s="779"/>
      <c r="J89" s="779"/>
      <c r="K89" s="779"/>
      <c r="L89" s="779"/>
      <c r="M89" s="779"/>
      <c r="N89" s="779"/>
      <c r="O89" s="779"/>
      <c r="P89" s="779"/>
      <c r="Q89" s="259">
        <f t="shared" si="8"/>
        <v>0</v>
      </c>
      <c r="R89" s="246"/>
      <c r="S89" s="252" t="s">
        <v>302</v>
      </c>
      <c r="T89" s="462" t="s">
        <v>577</v>
      </c>
      <c r="U89" s="1146">
        <f>+$H$20</f>
        <v>0</v>
      </c>
      <c r="V89" s="238">
        <f aca="true" t="shared" si="16" ref="V89:AG90">+E89*$U89</f>
        <v>0</v>
      </c>
      <c r="W89" s="238">
        <f t="shared" si="16"/>
        <v>0</v>
      </c>
      <c r="X89" s="238">
        <f t="shared" si="16"/>
        <v>0</v>
      </c>
      <c r="Y89" s="238">
        <f t="shared" si="16"/>
        <v>0</v>
      </c>
      <c r="Z89" s="238">
        <f t="shared" si="16"/>
        <v>0</v>
      </c>
      <c r="AA89" s="238">
        <f t="shared" si="16"/>
        <v>0</v>
      </c>
      <c r="AB89" s="238">
        <f t="shared" si="16"/>
        <v>0</v>
      </c>
      <c r="AC89" s="238">
        <f t="shared" si="16"/>
        <v>0</v>
      </c>
      <c r="AD89" s="238">
        <f t="shared" si="16"/>
        <v>0</v>
      </c>
      <c r="AE89" s="238">
        <f t="shared" si="16"/>
        <v>0</v>
      </c>
      <c r="AF89" s="238">
        <f t="shared" si="16"/>
        <v>0</v>
      </c>
      <c r="AG89" s="238">
        <f t="shared" si="16"/>
        <v>0</v>
      </c>
      <c r="AH89" s="461">
        <f t="shared" si="10"/>
        <v>0</v>
      </c>
      <c r="AJ89" s="252" t="s">
        <v>302</v>
      </c>
      <c r="AK89" s="462" t="s">
        <v>577</v>
      </c>
      <c r="AL89" s="1151"/>
      <c r="AM89" s="238">
        <f>+E89*$AL89</f>
        <v>0</v>
      </c>
      <c r="AN89" s="238">
        <f aca="true" t="shared" si="17" ref="AN89:AX89">+F89*$AL89</f>
        <v>0</v>
      </c>
      <c r="AO89" s="238">
        <f t="shared" si="17"/>
        <v>0</v>
      </c>
      <c r="AP89" s="238">
        <f t="shared" si="17"/>
        <v>0</v>
      </c>
      <c r="AQ89" s="238">
        <f t="shared" si="17"/>
        <v>0</v>
      </c>
      <c r="AR89" s="238">
        <f t="shared" si="17"/>
        <v>0</v>
      </c>
      <c r="AS89" s="238">
        <f t="shared" si="17"/>
        <v>0</v>
      </c>
      <c r="AT89" s="238">
        <f t="shared" si="17"/>
        <v>0</v>
      </c>
      <c r="AU89" s="238">
        <f t="shared" si="17"/>
        <v>0</v>
      </c>
      <c r="AV89" s="238">
        <f t="shared" si="17"/>
        <v>0</v>
      </c>
      <c r="AW89" s="238">
        <f t="shared" si="17"/>
        <v>0</v>
      </c>
      <c r="AX89" s="238">
        <f t="shared" si="17"/>
        <v>0</v>
      </c>
      <c r="AY89" s="461">
        <f t="shared" si="12"/>
        <v>0</v>
      </c>
    </row>
    <row r="90" spans="2:51" ht="12.75">
      <c r="B90" s="252" t="s">
        <v>303</v>
      </c>
      <c r="C90" s="257" t="s">
        <v>311</v>
      </c>
      <c r="D90" s="233" t="s">
        <v>299</v>
      </c>
      <c r="E90" s="779"/>
      <c r="F90" s="779"/>
      <c r="G90" s="779"/>
      <c r="H90" s="779"/>
      <c r="I90" s="779"/>
      <c r="J90" s="779"/>
      <c r="K90" s="779"/>
      <c r="L90" s="779"/>
      <c r="M90" s="779"/>
      <c r="N90" s="779"/>
      <c r="O90" s="779"/>
      <c r="P90" s="779"/>
      <c r="Q90" s="259">
        <f t="shared" si="8"/>
        <v>0</v>
      </c>
      <c r="R90" s="246"/>
      <c r="S90" s="252" t="s">
        <v>303</v>
      </c>
      <c r="T90" s="257" t="s">
        <v>311</v>
      </c>
      <c r="U90" s="1146">
        <f>+$J$20</f>
        <v>0</v>
      </c>
      <c r="V90" s="238">
        <f t="shared" si="16"/>
        <v>0</v>
      </c>
      <c r="W90" s="238">
        <f t="shared" si="16"/>
        <v>0</v>
      </c>
      <c r="X90" s="238">
        <f t="shared" si="16"/>
        <v>0</v>
      </c>
      <c r="Y90" s="238">
        <f t="shared" si="16"/>
        <v>0</v>
      </c>
      <c r="Z90" s="238">
        <f t="shared" si="16"/>
        <v>0</v>
      </c>
      <c r="AA90" s="238">
        <f t="shared" si="16"/>
        <v>0</v>
      </c>
      <c r="AB90" s="238">
        <f t="shared" si="16"/>
        <v>0</v>
      </c>
      <c r="AC90" s="238">
        <f t="shared" si="16"/>
        <v>0</v>
      </c>
      <c r="AD90" s="238">
        <f t="shared" si="16"/>
        <v>0</v>
      </c>
      <c r="AE90" s="238">
        <f t="shared" si="16"/>
        <v>0</v>
      </c>
      <c r="AF90" s="238">
        <f t="shared" si="16"/>
        <v>0</v>
      </c>
      <c r="AG90" s="238">
        <f t="shared" si="16"/>
        <v>0</v>
      </c>
      <c r="AH90" s="461">
        <f t="shared" si="10"/>
        <v>0</v>
      </c>
      <c r="AJ90" s="252" t="s">
        <v>303</v>
      </c>
      <c r="AK90" s="257" t="s">
        <v>311</v>
      </c>
      <c r="AL90" s="1151"/>
      <c r="AM90" s="238">
        <f>+E90*$AL90</f>
        <v>0</v>
      </c>
      <c r="AN90" s="238">
        <f aca="true" t="shared" si="18" ref="AN90:AX90">+F90*$AL90</f>
        <v>0</v>
      </c>
      <c r="AO90" s="238">
        <f t="shared" si="18"/>
        <v>0</v>
      </c>
      <c r="AP90" s="238">
        <f t="shared" si="18"/>
        <v>0</v>
      </c>
      <c r="AQ90" s="238">
        <f t="shared" si="18"/>
        <v>0</v>
      </c>
      <c r="AR90" s="238">
        <f t="shared" si="18"/>
        <v>0</v>
      </c>
      <c r="AS90" s="238">
        <f t="shared" si="18"/>
        <v>0</v>
      </c>
      <c r="AT90" s="238">
        <f t="shared" si="18"/>
        <v>0</v>
      </c>
      <c r="AU90" s="238">
        <f t="shared" si="18"/>
        <v>0</v>
      </c>
      <c r="AV90" s="238">
        <f t="shared" si="18"/>
        <v>0</v>
      </c>
      <c r="AW90" s="238">
        <f t="shared" si="18"/>
        <v>0</v>
      </c>
      <c r="AX90" s="238">
        <f t="shared" si="18"/>
        <v>0</v>
      </c>
      <c r="AY90" s="461">
        <f t="shared" si="12"/>
        <v>0</v>
      </c>
    </row>
    <row r="91" spans="2:51" ht="12.75">
      <c r="B91" s="252" t="s">
        <v>29</v>
      </c>
      <c r="C91" s="257" t="s">
        <v>300</v>
      </c>
      <c r="D91" s="234" t="s">
        <v>301</v>
      </c>
      <c r="E91" s="260">
        <f aca="true" t="shared" si="19" ref="E91:P91">E92+E93</f>
        <v>0</v>
      </c>
      <c r="F91" s="260">
        <f t="shared" si="19"/>
        <v>0</v>
      </c>
      <c r="G91" s="260">
        <f t="shared" si="19"/>
        <v>0</v>
      </c>
      <c r="H91" s="260">
        <f t="shared" si="19"/>
        <v>0</v>
      </c>
      <c r="I91" s="260">
        <f t="shared" si="19"/>
        <v>0</v>
      </c>
      <c r="J91" s="260">
        <f t="shared" si="19"/>
        <v>0</v>
      </c>
      <c r="K91" s="260">
        <f t="shared" si="19"/>
        <v>0</v>
      </c>
      <c r="L91" s="260">
        <f t="shared" si="19"/>
        <v>0</v>
      </c>
      <c r="M91" s="260">
        <f t="shared" si="19"/>
        <v>0</v>
      </c>
      <c r="N91" s="260">
        <f t="shared" si="19"/>
        <v>0</v>
      </c>
      <c r="O91" s="260">
        <f t="shared" si="19"/>
        <v>0</v>
      </c>
      <c r="P91" s="260">
        <f t="shared" si="19"/>
        <v>0</v>
      </c>
      <c r="Q91" s="261">
        <f t="shared" si="8"/>
        <v>0</v>
      </c>
      <c r="R91" s="246"/>
      <c r="S91" s="252" t="s">
        <v>29</v>
      </c>
      <c r="T91" s="257" t="s">
        <v>300</v>
      </c>
      <c r="U91" s="1146"/>
      <c r="V91" s="238">
        <f>+V92+V93</f>
        <v>0</v>
      </c>
      <c r="W91" s="238">
        <f>+W92+W93</f>
        <v>0</v>
      </c>
      <c r="X91" s="238">
        <f aca="true" t="shared" si="20" ref="X91:AD91">+X92+X93</f>
        <v>0</v>
      </c>
      <c r="Y91" s="238">
        <f t="shared" si="20"/>
        <v>0</v>
      </c>
      <c r="Z91" s="238">
        <f t="shared" si="20"/>
        <v>0</v>
      </c>
      <c r="AA91" s="238">
        <f t="shared" si="20"/>
        <v>0</v>
      </c>
      <c r="AB91" s="238">
        <f t="shared" si="20"/>
        <v>0</v>
      </c>
      <c r="AC91" s="238">
        <f t="shared" si="20"/>
        <v>0</v>
      </c>
      <c r="AD91" s="238">
        <f t="shared" si="20"/>
        <v>0</v>
      </c>
      <c r="AE91" s="238">
        <f>+AE92+AE93</f>
        <v>0</v>
      </c>
      <c r="AF91" s="238">
        <f>+AF92+AF93</f>
        <v>0</v>
      </c>
      <c r="AG91" s="238">
        <f>+AG92+AG93</f>
        <v>0</v>
      </c>
      <c r="AH91" s="461">
        <f t="shared" si="10"/>
        <v>0</v>
      </c>
      <c r="AJ91" s="252" t="s">
        <v>29</v>
      </c>
      <c r="AK91" s="257" t="s">
        <v>300</v>
      </c>
      <c r="AL91" s="1146"/>
      <c r="AM91" s="238">
        <f>+AM92+AM93</f>
        <v>0</v>
      </c>
      <c r="AN91" s="238">
        <f>+AN92+AN93</f>
        <v>0</v>
      </c>
      <c r="AO91" s="238">
        <f aca="true" t="shared" si="21" ref="AO91:AU91">+AO92+AO93</f>
        <v>0</v>
      </c>
      <c r="AP91" s="238">
        <f t="shared" si="21"/>
        <v>0</v>
      </c>
      <c r="AQ91" s="238">
        <f t="shared" si="21"/>
        <v>0</v>
      </c>
      <c r="AR91" s="238">
        <f t="shared" si="21"/>
        <v>0</v>
      </c>
      <c r="AS91" s="238">
        <f t="shared" si="21"/>
        <v>0</v>
      </c>
      <c r="AT91" s="238">
        <f t="shared" si="21"/>
        <v>0</v>
      </c>
      <c r="AU91" s="238">
        <f t="shared" si="21"/>
        <v>0</v>
      </c>
      <c r="AV91" s="238">
        <f>+AV92+AV93</f>
        <v>0</v>
      </c>
      <c r="AW91" s="238">
        <f>+AW92+AW93</f>
        <v>0</v>
      </c>
      <c r="AX91" s="238">
        <f>+AX92+AX93</f>
        <v>0</v>
      </c>
      <c r="AY91" s="461">
        <f t="shared" si="12"/>
        <v>0</v>
      </c>
    </row>
    <row r="92" spans="2:51" ht="12.75">
      <c r="B92" s="252" t="s">
        <v>91</v>
      </c>
      <c r="C92" s="262" t="s">
        <v>313</v>
      </c>
      <c r="D92" s="234" t="s">
        <v>301</v>
      </c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61">
        <f t="shared" si="8"/>
        <v>0</v>
      </c>
      <c r="R92" s="246"/>
      <c r="S92" s="252" t="s">
        <v>91</v>
      </c>
      <c r="T92" s="262" t="s">
        <v>313</v>
      </c>
      <c r="U92" s="1146">
        <f>+$H$30</f>
        <v>0</v>
      </c>
      <c r="V92" s="238">
        <f aca="true" t="shared" si="22" ref="V92:AG93">+E92*$U92</f>
        <v>0</v>
      </c>
      <c r="W92" s="238">
        <f t="shared" si="22"/>
        <v>0</v>
      </c>
      <c r="X92" s="238">
        <f t="shared" si="22"/>
        <v>0</v>
      </c>
      <c r="Y92" s="238">
        <f t="shared" si="22"/>
        <v>0</v>
      </c>
      <c r="Z92" s="238">
        <f t="shared" si="22"/>
        <v>0</v>
      </c>
      <c r="AA92" s="238">
        <f t="shared" si="22"/>
        <v>0</v>
      </c>
      <c r="AB92" s="238">
        <f t="shared" si="22"/>
        <v>0</v>
      </c>
      <c r="AC92" s="238">
        <f t="shared" si="22"/>
        <v>0</v>
      </c>
      <c r="AD92" s="238">
        <f t="shared" si="22"/>
        <v>0</v>
      </c>
      <c r="AE92" s="238">
        <f t="shared" si="22"/>
        <v>0</v>
      </c>
      <c r="AF92" s="238">
        <f t="shared" si="22"/>
        <v>0</v>
      </c>
      <c r="AG92" s="238">
        <f t="shared" si="22"/>
        <v>0</v>
      </c>
      <c r="AH92" s="461">
        <f t="shared" si="10"/>
        <v>0</v>
      </c>
      <c r="AJ92" s="252" t="s">
        <v>91</v>
      </c>
      <c r="AK92" s="262" t="s">
        <v>313</v>
      </c>
      <c r="AL92" s="1151"/>
      <c r="AM92" s="238">
        <f aca="true" t="shared" si="23" ref="AM92:AX93">+E92*$AL92</f>
        <v>0</v>
      </c>
      <c r="AN92" s="238">
        <f t="shared" si="23"/>
        <v>0</v>
      </c>
      <c r="AO92" s="238">
        <f t="shared" si="23"/>
        <v>0</v>
      </c>
      <c r="AP92" s="238">
        <f t="shared" si="23"/>
        <v>0</v>
      </c>
      <c r="AQ92" s="238">
        <f t="shared" si="23"/>
        <v>0</v>
      </c>
      <c r="AR92" s="238">
        <f t="shared" si="23"/>
        <v>0</v>
      </c>
      <c r="AS92" s="238">
        <f t="shared" si="23"/>
        <v>0</v>
      </c>
      <c r="AT92" s="238">
        <f t="shared" si="23"/>
        <v>0</v>
      </c>
      <c r="AU92" s="238">
        <f t="shared" si="23"/>
        <v>0</v>
      </c>
      <c r="AV92" s="238">
        <f t="shared" si="23"/>
        <v>0</v>
      </c>
      <c r="AW92" s="238">
        <f t="shared" si="23"/>
        <v>0</v>
      </c>
      <c r="AX92" s="238">
        <f t="shared" si="23"/>
        <v>0</v>
      </c>
      <c r="AY92" s="461">
        <f t="shared" si="12"/>
        <v>0</v>
      </c>
    </row>
    <row r="93" spans="2:51" ht="12.75">
      <c r="B93" s="252" t="s">
        <v>93</v>
      </c>
      <c r="C93" s="262" t="s">
        <v>315</v>
      </c>
      <c r="D93" s="234" t="s">
        <v>301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61">
        <f t="shared" si="8"/>
        <v>0</v>
      </c>
      <c r="R93" s="246"/>
      <c r="S93" s="252" t="s">
        <v>93</v>
      </c>
      <c r="T93" s="262" t="s">
        <v>315</v>
      </c>
      <c r="U93" s="1146">
        <f>+$H$31</f>
        <v>0</v>
      </c>
      <c r="V93" s="238">
        <f t="shared" si="22"/>
        <v>0</v>
      </c>
      <c r="W93" s="238">
        <f t="shared" si="22"/>
        <v>0</v>
      </c>
      <c r="X93" s="238">
        <f t="shared" si="22"/>
        <v>0</v>
      </c>
      <c r="Y93" s="238">
        <f t="shared" si="22"/>
        <v>0</v>
      </c>
      <c r="Z93" s="238">
        <f t="shared" si="22"/>
        <v>0</v>
      </c>
      <c r="AA93" s="238">
        <f t="shared" si="22"/>
        <v>0</v>
      </c>
      <c r="AB93" s="238">
        <f t="shared" si="22"/>
        <v>0</v>
      </c>
      <c r="AC93" s="238">
        <f t="shared" si="22"/>
        <v>0</v>
      </c>
      <c r="AD93" s="238">
        <f t="shared" si="22"/>
        <v>0</v>
      </c>
      <c r="AE93" s="238">
        <f t="shared" si="22"/>
        <v>0</v>
      </c>
      <c r="AF93" s="238">
        <f t="shared" si="22"/>
        <v>0</v>
      </c>
      <c r="AG93" s="238">
        <f t="shared" si="22"/>
        <v>0</v>
      </c>
      <c r="AH93" s="461">
        <f t="shared" si="10"/>
        <v>0</v>
      </c>
      <c r="AJ93" s="252" t="s">
        <v>93</v>
      </c>
      <c r="AK93" s="262" t="s">
        <v>315</v>
      </c>
      <c r="AL93" s="1151"/>
      <c r="AM93" s="238">
        <f t="shared" si="23"/>
        <v>0</v>
      </c>
      <c r="AN93" s="238">
        <f t="shared" si="23"/>
        <v>0</v>
      </c>
      <c r="AO93" s="238">
        <f t="shared" si="23"/>
        <v>0</v>
      </c>
      <c r="AP93" s="238">
        <f t="shared" si="23"/>
        <v>0</v>
      </c>
      <c r="AQ93" s="238">
        <f t="shared" si="23"/>
        <v>0</v>
      </c>
      <c r="AR93" s="238">
        <f t="shared" si="23"/>
        <v>0</v>
      </c>
      <c r="AS93" s="238">
        <f t="shared" si="23"/>
        <v>0</v>
      </c>
      <c r="AT93" s="238">
        <f t="shared" si="23"/>
        <v>0</v>
      </c>
      <c r="AU93" s="238">
        <f t="shared" si="23"/>
        <v>0</v>
      </c>
      <c r="AV93" s="238">
        <f t="shared" si="23"/>
        <v>0</v>
      </c>
      <c r="AW93" s="238">
        <f t="shared" si="23"/>
        <v>0</v>
      </c>
      <c r="AX93" s="238">
        <f t="shared" si="23"/>
        <v>0</v>
      </c>
      <c r="AY93" s="461">
        <f t="shared" si="12"/>
        <v>0</v>
      </c>
    </row>
    <row r="94" spans="2:51" ht="12.75">
      <c r="B94" s="252" t="s">
        <v>354</v>
      </c>
      <c r="C94" s="263" t="s">
        <v>304</v>
      </c>
      <c r="D94" s="236" t="s">
        <v>305</v>
      </c>
      <c r="E94" s="238">
        <f aca="true" t="shared" si="24" ref="E94:P94">E95+E96</f>
        <v>0</v>
      </c>
      <c r="F94" s="238">
        <f t="shared" si="24"/>
        <v>0</v>
      </c>
      <c r="G94" s="238">
        <f t="shared" si="24"/>
        <v>0</v>
      </c>
      <c r="H94" s="238">
        <f t="shared" si="24"/>
        <v>0</v>
      </c>
      <c r="I94" s="238">
        <f t="shared" si="24"/>
        <v>0</v>
      </c>
      <c r="J94" s="238">
        <f t="shared" si="24"/>
        <v>0</v>
      </c>
      <c r="K94" s="238">
        <f t="shared" si="24"/>
        <v>0</v>
      </c>
      <c r="L94" s="238">
        <f t="shared" si="24"/>
        <v>0</v>
      </c>
      <c r="M94" s="238">
        <f t="shared" si="24"/>
        <v>0</v>
      </c>
      <c r="N94" s="238">
        <f t="shared" si="24"/>
        <v>0</v>
      </c>
      <c r="O94" s="238">
        <f t="shared" si="24"/>
        <v>0</v>
      </c>
      <c r="P94" s="238">
        <f t="shared" si="24"/>
        <v>0</v>
      </c>
      <c r="Q94" s="261">
        <f t="shared" si="8"/>
        <v>0</v>
      </c>
      <c r="R94" s="246"/>
      <c r="S94" s="252" t="s">
        <v>354</v>
      </c>
      <c r="T94" s="263" t="s">
        <v>304</v>
      </c>
      <c r="U94" s="1146"/>
      <c r="V94" s="264">
        <f>+V95+V96</f>
        <v>0</v>
      </c>
      <c r="W94" s="264">
        <f>+W95+W96</f>
        <v>0</v>
      </c>
      <c r="X94" s="264">
        <f aca="true" t="shared" si="25" ref="X94:AD94">+X95+X96</f>
        <v>0</v>
      </c>
      <c r="Y94" s="264">
        <f t="shared" si="25"/>
        <v>0</v>
      </c>
      <c r="Z94" s="264">
        <f t="shared" si="25"/>
        <v>0</v>
      </c>
      <c r="AA94" s="264">
        <f t="shared" si="25"/>
        <v>0</v>
      </c>
      <c r="AB94" s="264">
        <f t="shared" si="25"/>
        <v>0</v>
      </c>
      <c r="AC94" s="264">
        <f t="shared" si="25"/>
        <v>0</v>
      </c>
      <c r="AD94" s="264">
        <f t="shared" si="25"/>
        <v>0</v>
      </c>
      <c r="AE94" s="264">
        <f>+AE95+AE96</f>
        <v>0</v>
      </c>
      <c r="AF94" s="264">
        <f>+AF95+AF96</f>
        <v>0</v>
      </c>
      <c r="AG94" s="264">
        <f>+AG95+AG96</f>
        <v>0</v>
      </c>
      <c r="AH94" s="461">
        <f t="shared" si="10"/>
        <v>0</v>
      </c>
      <c r="AJ94" s="252" t="s">
        <v>354</v>
      </c>
      <c r="AK94" s="263" t="s">
        <v>304</v>
      </c>
      <c r="AL94" s="1146"/>
      <c r="AM94" s="264">
        <f>+AM95+AM96</f>
        <v>0</v>
      </c>
      <c r="AN94" s="264">
        <f>+AN95+AN96</f>
        <v>0</v>
      </c>
      <c r="AO94" s="264">
        <f aca="true" t="shared" si="26" ref="AO94:AU94">+AO95+AO96</f>
        <v>0</v>
      </c>
      <c r="AP94" s="264">
        <f t="shared" si="26"/>
        <v>0</v>
      </c>
      <c r="AQ94" s="264">
        <f t="shared" si="26"/>
        <v>0</v>
      </c>
      <c r="AR94" s="264">
        <f t="shared" si="26"/>
        <v>0</v>
      </c>
      <c r="AS94" s="264">
        <f t="shared" si="26"/>
        <v>0</v>
      </c>
      <c r="AT94" s="264">
        <f t="shared" si="26"/>
        <v>0</v>
      </c>
      <c r="AU94" s="264">
        <f t="shared" si="26"/>
        <v>0</v>
      </c>
      <c r="AV94" s="264">
        <f>+AV95+AV96</f>
        <v>0</v>
      </c>
      <c r="AW94" s="264">
        <f>+AW95+AW96</f>
        <v>0</v>
      </c>
      <c r="AX94" s="264">
        <f>+AX95+AX96</f>
        <v>0</v>
      </c>
      <c r="AY94" s="461">
        <f t="shared" si="12"/>
        <v>0</v>
      </c>
    </row>
    <row r="95" spans="2:51" ht="12.75">
      <c r="B95" s="266" t="s">
        <v>355</v>
      </c>
      <c r="C95" s="263" t="s">
        <v>316</v>
      </c>
      <c r="D95" s="236" t="s">
        <v>305</v>
      </c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1">
        <f t="shared" si="8"/>
        <v>0</v>
      </c>
      <c r="R95" s="469"/>
      <c r="S95" s="266" t="s">
        <v>355</v>
      </c>
      <c r="T95" s="263" t="s">
        <v>316</v>
      </c>
      <c r="U95" s="1146">
        <f>+$H$64</f>
        <v>0</v>
      </c>
      <c r="V95" s="238">
        <f aca="true" t="shared" si="27" ref="V95:AG96">+E95*$U95</f>
        <v>0</v>
      </c>
      <c r="W95" s="238">
        <f t="shared" si="27"/>
        <v>0</v>
      </c>
      <c r="X95" s="238">
        <f t="shared" si="27"/>
        <v>0</v>
      </c>
      <c r="Y95" s="238">
        <f t="shared" si="27"/>
        <v>0</v>
      </c>
      <c r="Z95" s="238">
        <f t="shared" si="27"/>
        <v>0</v>
      </c>
      <c r="AA95" s="238">
        <f t="shared" si="27"/>
        <v>0</v>
      </c>
      <c r="AB95" s="238">
        <f t="shared" si="27"/>
        <v>0</v>
      </c>
      <c r="AC95" s="238">
        <f t="shared" si="27"/>
        <v>0</v>
      </c>
      <c r="AD95" s="238">
        <f t="shared" si="27"/>
        <v>0</v>
      </c>
      <c r="AE95" s="238">
        <f t="shared" si="27"/>
        <v>0</v>
      </c>
      <c r="AF95" s="238">
        <f t="shared" si="27"/>
        <v>0</v>
      </c>
      <c r="AG95" s="238">
        <f t="shared" si="27"/>
        <v>0</v>
      </c>
      <c r="AH95" s="461">
        <f t="shared" si="10"/>
        <v>0</v>
      </c>
      <c r="AJ95" s="266" t="s">
        <v>355</v>
      </c>
      <c r="AK95" s="263" t="s">
        <v>316</v>
      </c>
      <c r="AL95" s="1151"/>
      <c r="AM95" s="238">
        <f aca="true" t="shared" si="28" ref="AM95:AX96">+E95*$AL95</f>
        <v>0</v>
      </c>
      <c r="AN95" s="238">
        <f t="shared" si="28"/>
        <v>0</v>
      </c>
      <c r="AO95" s="238">
        <f t="shared" si="28"/>
        <v>0</v>
      </c>
      <c r="AP95" s="238">
        <f t="shared" si="28"/>
        <v>0</v>
      </c>
      <c r="AQ95" s="238">
        <f t="shared" si="28"/>
        <v>0</v>
      </c>
      <c r="AR95" s="238">
        <f t="shared" si="28"/>
        <v>0</v>
      </c>
      <c r="AS95" s="238">
        <f t="shared" si="28"/>
        <v>0</v>
      </c>
      <c r="AT95" s="238">
        <f t="shared" si="28"/>
        <v>0</v>
      </c>
      <c r="AU95" s="238">
        <f t="shared" si="28"/>
        <v>0</v>
      </c>
      <c r="AV95" s="238">
        <f t="shared" si="28"/>
        <v>0</v>
      </c>
      <c r="AW95" s="238">
        <f t="shared" si="28"/>
        <v>0</v>
      </c>
      <c r="AX95" s="238">
        <f t="shared" si="28"/>
        <v>0</v>
      </c>
      <c r="AY95" s="461">
        <f t="shared" si="12"/>
        <v>0</v>
      </c>
    </row>
    <row r="96" spans="2:51" ht="12.75">
      <c r="B96" s="268" t="s">
        <v>356</v>
      </c>
      <c r="C96" s="269" t="s">
        <v>317</v>
      </c>
      <c r="D96" s="236" t="s">
        <v>305</v>
      </c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71">
        <f t="shared" si="8"/>
        <v>0</v>
      </c>
      <c r="R96" s="246"/>
      <c r="S96" s="268" t="s">
        <v>356</v>
      </c>
      <c r="T96" s="471" t="s">
        <v>317</v>
      </c>
      <c r="U96" s="1147">
        <f>+$J$64</f>
        <v>0</v>
      </c>
      <c r="V96" s="264">
        <f t="shared" si="27"/>
        <v>0</v>
      </c>
      <c r="W96" s="264">
        <f t="shared" si="27"/>
        <v>0</v>
      </c>
      <c r="X96" s="264">
        <f t="shared" si="27"/>
        <v>0</v>
      </c>
      <c r="Y96" s="264">
        <f t="shared" si="27"/>
        <v>0</v>
      </c>
      <c r="Z96" s="264">
        <f t="shared" si="27"/>
        <v>0</v>
      </c>
      <c r="AA96" s="264">
        <f t="shared" si="27"/>
        <v>0</v>
      </c>
      <c r="AB96" s="264">
        <f t="shared" si="27"/>
        <v>0</v>
      </c>
      <c r="AC96" s="264">
        <f t="shared" si="27"/>
        <v>0</v>
      </c>
      <c r="AD96" s="264">
        <f t="shared" si="27"/>
        <v>0</v>
      </c>
      <c r="AE96" s="264">
        <f t="shared" si="27"/>
        <v>0</v>
      </c>
      <c r="AF96" s="264">
        <f t="shared" si="27"/>
        <v>0</v>
      </c>
      <c r="AG96" s="264">
        <f t="shared" si="27"/>
        <v>0</v>
      </c>
      <c r="AH96" s="461">
        <f t="shared" si="10"/>
        <v>0</v>
      </c>
      <c r="AJ96" s="268" t="s">
        <v>356</v>
      </c>
      <c r="AK96" s="471" t="s">
        <v>317</v>
      </c>
      <c r="AL96" s="1152"/>
      <c r="AM96" s="264">
        <f t="shared" si="28"/>
        <v>0</v>
      </c>
      <c r="AN96" s="264">
        <f t="shared" si="28"/>
        <v>0</v>
      </c>
      <c r="AO96" s="264">
        <f t="shared" si="28"/>
        <v>0</v>
      </c>
      <c r="AP96" s="264">
        <f t="shared" si="28"/>
        <v>0</v>
      </c>
      <c r="AQ96" s="264">
        <f t="shared" si="28"/>
        <v>0</v>
      </c>
      <c r="AR96" s="264">
        <f t="shared" si="28"/>
        <v>0</v>
      </c>
      <c r="AS96" s="264">
        <f t="shared" si="28"/>
        <v>0</v>
      </c>
      <c r="AT96" s="264">
        <f t="shared" si="28"/>
        <v>0</v>
      </c>
      <c r="AU96" s="264">
        <f t="shared" si="28"/>
        <v>0</v>
      </c>
      <c r="AV96" s="264">
        <f t="shared" si="28"/>
        <v>0</v>
      </c>
      <c r="AW96" s="264">
        <f t="shared" si="28"/>
        <v>0</v>
      </c>
      <c r="AX96" s="264">
        <f t="shared" si="28"/>
        <v>0</v>
      </c>
      <c r="AY96" s="461">
        <f t="shared" si="12"/>
        <v>0</v>
      </c>
    </row>
    <row r="97" spans="2:51" ht="12.75">
      <c r="B97" s="272"/>
      <c r="C97" s="269" t="s">
        <v>322</v>
      </c>
      <c r="D97" s="281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71"/>
      <c r="R97" s="283"/>
      <c r="S97" s="272"/>
      <c r="T97" s="242" t="s">
        <v>322</v>
      </c>
      <c r="U97" s="1148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318"/>
      <c r="AJ97" s="272"/>
      <c r="AK97" s="242" t="s">
        <v>322</v>
      </c>
      <c r="AL97" s="1148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318"/>
    </row>
    <row r="98" spans="2:51" ht="12.75">
      <c r="B98" s="241" t="s">
        <v>1</v>
      </c>
      <c r="C98" s="242" t="s">
        <v>323</v>
      </c>
      <c r="D98" s="243" t="s">
        <v>301</v>
      </c>
      <c r="E98" s="244">
        <f aca="true" t="shared" si="29" ref="E98:P98">E99+E126</f>
        <v>0</v>
      </c>
      <c r="F98" s="244">
        <f t="shared" si="29"/>
        <v>0</v>
      </c>
      <c r="G98" s="244">
        <f t="shared" si="29"/>
        <v>0</v>
      </c>
      <c r="H98" s="244">
        <f t="shared" si="29"/>
        <v>0</v>
      </c>
      <c r="I98" s="244">
        <f t="shared" si="29"/>
        <v>0</v>
      </c>
      <c r="J98" s="244">
        <f t="shared" si="29"/>
        <v>0</v>
      </c>
      <c r="K98" s="244">
        <f t="shared" si="29"/>
        <v>0</v>
      </c>
      <c r="L98" s="244">
        <f t="shared" si="29"/>
        <v>0</v>
      </c>
      <c r="M98" s="244">
        <f t="shared" si="29"/>
        <v>0</v>
      </c>
      <c r="N98" s="244">
        <f t="shared" si="29"/>
        <v>0</v>
      </c>
      <c r="O98" s="244">
        <f t="shared" si="29"/>
        <v>0</v>
      </c>
      <c r="P98" s="244">
        <f t="shared" si="29"/>
        <v>0</v>
      </c>
      <c r="Q98" s="245">
        <f>SUM(E98:P98)</f>
        <v>0</v>
      </c>
      <c r="R98" s="246"/>
      <c r="S98" s="241" t="s">
        <v>1</v>
      </c>
      <c r="T98" s="313" t="s">
        <v>323</v>
      </c>
      <c r="U98" s="1148"/>
      <c r="V98" s="315">
        <f>+V99+V126</f>
        <v>0</v>
      </c>
      <c r="W98" s="315">
        <f>+W99+W126</f>
        <v>0</v>
      </c>
      <c r="X98" s="315">
        <f aca="true" t="shared" si="30" ref="X98:AD98">+X99+X126</f>
        <v>0</v>
      </c>
      <c r="Y98" s="315">
        <f t="shared" si="30"/>
        <v>0</v>
      </c>
      <c r="Z98" s="315">
        <f t="shared" si="30"/>
        <v>0</v>
      </c>
      <c r="AA98" s="315">
        <f t="shared" si="30"/>
        <v>0</v>
      </c>
      <c r="AB98" s="315">
        <f t="shared" si="30"/>
        <v>0</v>
      </c>
      <c r="AC98" s="315">
        <f t="shared" si="30"/>
        <v>0</v>
      </c>
      <c r="AD98" s="315">
        <f t="shared" si="30"/>
        <v>0</v>
      </c>
      <c r="AE98" s="315">
        <f>+AE99+AE126</f>
        <v>0</v>
      </c>
      <c r="AF98" s="315">
        <f>+AF99+AF126</f>
        <v>0</v>
      </c>
      <c r="AG98" s="315">
        <f>+AG99+AG126</f>
        <v>0</v>
      </c>
      <c r="AH98" s="474">
        <f>+AH99+AH126</f>
        <v>0</v>
      </c>
      <c r="AJ98" s="241" t="s">
        <v>1</v>
      </c>
      <c r="AK98" s="313" t="s">
        <v>323</v>
      </c>
      <c r="AL98" s="1148"/>
      <c r="AM98" s="315">
        <f>+AM99+AM126</f>
        <v>0</v>
      </c>
      <c r="AN98" s="315">
        <f>+AN99+AN126</f>
        <v>0</v>
      </c>
      <c r="AO98" s="315">
        <f aca="true" t="shared" si="31" ref="AO98:AU98">+AO99+AO126</f>
        <v>0</v>
      </c>
      <c r="AP98" s="315">
        <f t="shared" si="31"/>
        <v>0</v>
      </c>
      <c r="AQ98" s="315">
        <f t="shared" si="31"/>
        <v>0</v>
      </c>
      <c r="AR98" s="315">
        <f t="shared" si="31"/>
        <v>0</v>
      </c>
      <c r="AS98" s="315">
        <f t="shared" si="31"/>
        <v>0</v>
      </c>
      <c r="AT98" s="315">
        <f t="shared" si="31"/>
        <v>0</v>
      </c>
      <c r="AU98" s="315">
        <f t="shared" si="31"/>
        <v>0</v>
      </c>
      <c r="AV98" s="315">
        <f>+AV99+AV126</f>
        <v>0</v>
      </c>
      <c r="AW98" s="315">
        <f>+AW99+AW126</f>
        <v>0</v>
      </c>
      <c r="AX98" s="315">
        <f>+AX99+AX126</f>
        <v>0</v>
      </c>
      <c r="AY98" s="474">
        <f>+AY99+AY126</f>
        <v>0</v>
      </c>
    </row>
    <row r="99" spans="2:51" ht="12.75">
      <c r="B99" s="279" t="s">
        <v>30</v>
      </c>
      <c r="C99" s="250" t="s">
        <v>324</v>
      </c>
      <c r="D99" s="251" t="s">
        <v>301</v>
      </c>
      <c r="E99" s="284">
        <f aca="true" t="shared" si="32" ref="E99:P99">E103+E112</f>
        <v>0</v>
      </c>
      <c r="F99" s="284">
        <f t="shared" si="32"/>
        <v>0</v>
      </c>
      <c r="G99" s="284">
        <f t="shared" si="32"/>
        <v>0</v>
      </c>
      <c r="H99" s="284">
        <f t="shared" si="32"/>
        <v>0</v>
      </c>
      <c r="I99" s="284">
        <f t="shared" si="32"/>
        <v>0</v>
      </c>
      <c r="J99" s="284">
        <f t="shared" si="32"/>
        <v>0</v>
      </c>
      <c r="K99" s="284">
        <f t="shared" si="32"/>
        <v>0</v>
      </c>
      <c r="L99" s="284">
        <f t="shared" si="32"/>
        <v>0</v>
      </c>
      <c r="M99" s="284">
        <f t="shared" si="32"/>
        <v>0</v>
      </c>
      <c r="N99" s="284">
        <f t="shared" si="32"/>
        <v>0</v>
      </c>
      <c r="O99" s="284">
        <f t="shared" si="32"/>
        <v>0</v>
      </c>
      <c r="P99" s="284">
        <f t="shared" si="32"/>
        <v>0</v>
      </c>
      <c r="Q99" s="285">
        <f>SUM(E99:P99)</f>
        <v>0</v>
      </c>
      <c r="R99" s="246"/>
      <c r="S99" s="812" t="s">
        <v>30</v>
      </c>
      <c r="T99" s="813" t="s">
        <v>324</v>
      </c>
      <c r="U99" s="1148"/>
      <c r="V99" s="247">
        <f>+V100+V109</f>
        <v>0</v>
      </c>
      <c r="W99" s="247">
        <f>+W100+W109</f>
        <v>0</v>
      </c>
      <c r="X99" s="247">
        <f aca="true" t="shared" si="33" ref="X99:AD99">+X100+X109</f>
        <v>0</v>
      </c>
      <c r="Y99" s="247">
        <f t="shared" si="33"/>
        <v>0</v>
      </c>
      <c r="Z99" s="247">
        <f t="shared" si="33"/>
        <v>0</v>
      </c>
      <c r="AA99" s="247">
        <f t="shared" si="33"/>
        <v>0</v>
      </c>
      <c r="AB99" s="247">
        <f t="shared" si="33"/>
        <v>0</v>
      </c>
      <c r="AC99" s="247">
        <f t="shared" si="33"/>
        <v>0</v>
      </c>
      <c r="AD99" s="247">
        <f t="shared" si="33"/>
        <v>0</v>
      </c>
      <c r="AE99" s="247">
        <f>+AE100+AE109</f>
        <v>0</v>
      </c>
      <c r="AF99" s="247">
        <f>+AF100+AF109</f>
        <v>0</v>
      </c>
      <c r="AG99" s="247">
        <f>+AG100+AG109</f>
        <v>0</v>
      </c>
      <c r="AH99" s="472">
        <f>+AH100+AH109</f>
        <v>0</v>
      </c>
      <c r="AJ99" s="812" t="s">
        <v>30</v>
      </c>
      <c r="AK99" s="813" t="s">
        <v>324</v>
      </c>
      <c r="AL99" s="1148"/>
      <c r="AM99" s="247">
        <f>+AM100+AM109</f>
        <v>0</v>
      </c>
      <c r="AN99" s="247">
        <f>+AN100+AN109</f>
        <v>0</v>
      </c>
      <c r="AO99" s="247">
        <f aca="true" t="shared" si="34" ref="AO99:AU99">+AO100+AO109</f>
        <v>0</v>
      </c>
      <c r="AP99" s="247">
        <f t="shared" si="34"/>
        <v>0</v>
      </c>
      <c r="AQ99" s="247">
        <f t="shared" si="34"/>
        <v>0</v>
      </c>
      <c r="AR99" s="247">
        <f t="shared" si="34"/>
        <v>0</v>
      </c>
      <c r="AS99" s="247">
        <f t="shared" si="34"/>
        <v>0</v>
      </c>
      <c r="AT99" s="247">
        <f t="shared" si="34"/>
        <v>0</v>
      </c>
      <c r="AU99" s="247">
        <f t="shared" si="34"/>
        <v>0</v>
      </c>
      <c r="AV99" s="247">
        <f>+AV100+AV109</f>
        <v>0</v>
      </c>
      <c r="AW99" s="247">
        <f>+AW100+AW109</f>
        <v>0</v>
      </c>
      <c r="AX99" s="247">
        <f>+AX100+AX109</f>
        <v>0</v>
      </c>
      <c r="AY99" s="472">
        <f>+AY100+AY109</f>
        <v>0</v>
      </c>
    </row>
    <row r="100" spans="2:51" ht="12.75">
      <c r="B100" s="252"/>
      <c r="C100" s="262" t="s">
        <v>325</v>
      </c>
      <c r="D100" s="265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1"/>
      <c r="R100" s="246"/>
      <c r="S100" s="241"/>
      <c r="T100" s="303" t="s">
        <v>325</v>
      </c>
      <c r="U100" s="1148"/>
      <c r="V100" s="286">
        <f aca="true" t="shared" si="35" ref="V100:AH100">+V102+V101+V103</f>
        <v>0</v>
      </c>
      <c r="W100" s="286">
        <f t="shared" si="35"/>
        <v>0</v>
      </c>
      <c r="X100" s="286">
        <f t="shared" si="35"/>
        <v>0</v>
      </c>
      <c r="Y100" s="286">
        <f t="shared" si="35"/>
        <v>0</v>
      </c>
      <c r="Z100" s="286">
        <f t="shared" si="35"/>
        <v>0</v>
      </c>
      <c r="AA100" s="286">
        <f t="shared" si="35"/>
        <v>0</v>
      </c>
      <c r="AB100" s="286">
        <f t="shared" si="35"/>
        <v>0</v>
      </c>
      <c r="AC100" s="286">
        <f t="shared" si="35"/>
        <v>0</v>
      </c>
      <c r="AD100" s="286">
        <f t="shared" si="35"/>
        <v>0</v>
      </c>
      <c r="AE100" s="286">
        <f t="shared" si="35"/>
        <v>0</v>
      </c>
      <c r="AF100" s="286">
        <f t="shared" si="35"/>
        <v>0</v>
      </c>
      <c r="AG100" s="286">
        <f t="shared" si="35"/>
        <v>0</v>
      </c>
      <c r="AH100" s="475">
        <f t="shared" si="35"/>
        <v>0</v>
      </c>
      <c r="AJ100" s="241"/>
      <c r="AK100" s="303" t="s">
        <v>325</v>
      </c>
      <c r="AL100" s="1148"/>
      <c r="AM100" s="286">
        <f aca="true" t="shared" si="36" ref="AM100:AY100">+AM102+AM101+AM103</f>
        <v>0</v>
      </c>
      <c r="AN100" s="286">
        <f t="shared" si="36"/>
        <v>0</v>
      </c>
      <c r="AO100" s="286">
        <f t="shared" si="36"/>
        <v>0</v>
      </c>
      <c r="AP100" s="286">
        <f t="shared" si="36"/>
        <v>0</v>
      </c>
      <c r="AQ100" s="286">
        <f t="shared" si="36"/>
        <v>0</v>
      </c>
      <c r="AR100" s="286">
        <f t="shared" si="36"/>
        <v>0</v>
      </c>
      <c r="AS100" s="286">
        <f t="shared" si="36"/>
        <v>0</v>
      </c>
      <c r="AT100" s="286">
        <f t="shared" si="36"/>
        <v>0</v>
      </c>
      <c r="AU100" s="286">
        <f t="shared" si="36"/>
        <v>0</v>
      </c>
      <c r="AV100" s="286">
        <f t="shared" si="36"/>
        <v>0</v>
      </c>
      <c r="AW100" s="286">
        <f t="shared" si="36"/>
        <v>0</v>
      </c>
      <c r="AX100" s="286">
        <f t="shared" si="36"/>
        <v>0</v>
      </c>
      <c r="AY100" s="475">
        <f t="shared" si="36"/>
        <v>0</v>
      </c>
    </row>
    <row r="101" spans="2:51" ht="12.75">
      <c r="B101" s="252" t="s">
        <v>387</v>
      </c>
      <c r="C101" s="257" t="s">
        <v>306</v>
      </c>
      <c r="D101" s="258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61">
        <f>SUM(E101:P101)</f>
        <v>0</v>
      </c>
      <c r="R101" s="246"/>
      <c r="S101" s="279" t="s">
        <v>387</v>
      </c>
      <c r="T101" s="250" t="s">
        <v>306</v>
      </c>
      <c r="U101" s="1146">
        <f>+H$72</f>
        <v>0</v>
      </c>
      <c r="V101" s="238">
        <f aca="true" t="shared" si="37" ref="V101:AG101">+E101*$U101/1000</f>
        <v>0</v>
      </c>
      <c r="W101" s="238">
        <f t="shared" si="37"/>
        <v>0</v>
      </c>
      <c r="X101" s="238">
        <f t="shared" si="37"/>
        <v>0</v>
      </c>
      <c r="Y101" s="238">
        <f t="shared" si="37"/>
        <v>0</v>
      </c>
      <c r="Z101" s="238">
        <f t="shared" si="37"/>
        <v>0</v>
      </c>
      <c r="AA101" s="238">
        <f t="shared" si="37"/>
        <v>0</v>
      </c>
      <c r="AB101" s="238">
        <f t="shared" si="37"/>
        <v>0</v>
      </c>
      <c r="AC101" s="238">
        <f t="shared" si="37"/>
        <v>0</v>
      </c>
      <c r="AD101" s="238">
        <f t="shared" si="37"/>
        <v>0</v>
      </c>
      <c r="AE101" s="238">
        <f t="shared" si="37"/>
        <v>0</v>
      </c>
      <c r="AF101" s="238">
        <f t="shared" si="37"/>
        <v>0</v>
      </c>
      <c r="AG101" s="238">
        <f t="shared" si="37"/>
        <v>0</v>
      </c>
      <c r="AH101" s="461">
        <f>SUM(V101:AG101)</f>
        <v>0</v>
      </c>
      <c r="AJ101" s="279" t="s">
        <v>387</v>
      </c>
      <c r="AK101" s="250" t="s">
        <v>306</v>
      </c>
      <c r="AL101" s="1151"/>
      <c r="AM101" s="238">
        <f aca="true" t="shared" si="38" ref="AM101:AX101">+E101*$AL101/1000</f>
        <v>0</v>
      </c>
      <c r="AN101" s="238">
        <f t="shared" si="38"/>
        <v>0</v>
      </c>
      <c r="AO101" s="238">
        <f t="shared" si="38"/>
        <v>0</v>
      </c>
      <c r="AP101" s="238">
        <f t="shared" si="38"/>
        <v>0</v>
      </c>
      <c r="AQ101" s="238">
        <f t="shared" si="38"/>
        <v>0</v>
      </c>
      <c r="AR101" s="238">
        <f t="shared" si="38"/>
        <v>0</v>
      </c>
      <c r="AS101" s="238">
        <f t="shared" si="38"/>
        <v>0</v>
      </c>
      <c r="AT101" s="238">
        <f t="shared" si="38"/>
        <v>0</v>
      </c>
      <c r="AU101" s="238">
        <f t="shared" si="38"/>
        <v>0</v>
      </c>
      <c r="AV101" s="238">
        <f t="shared" si="38"/>
        <v>0</v>
      </c>
      <c r="AW101" s="238">
        <f t="shared" si="38"/>
        <v>0</v>
      </c>
      <c r="AX101" s="238">
        <f t="shared" si="38"/>
        <v>0</v>
      </c>
      <c r="AY101" s="461">
        <f>SUM(AM101:AX101)</f>
        <v>0</v>
      </c>
    </row>
    <row r="102" spans="2:51" ht="12.75">
      <c r="B102" s="252" t="s">
        <v>388</v>
      </c>
      <c r="C102" s="257" t="s">
        <v>309</v>
      </c>
      <c r="D102" s="258" t="s">
        <v>299</v>
      </c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61">
        <f>SUM(E102:P102)</f>
        <v>0</v>
      </c>
      <c r="R102" s="246"/>
      <c r="S102" s="252" t="s">
        <v>388</v>
      </c>
      <c r="T102" s="257" t="s">
        <v>309</v>
      </c>
      <c r="U102" s="1145">
        <f>+$H$21</f>
        <v>0</v>
      </c>
      <c r="V102" s="238">
        <f aca="true" t="shared" si="39" ref="V102:AG102">+E102*$U102</f>
        <v>0</v>
      </c>
      <c r="W102" s="238">
        <f t="shared" si="39"/>
        <v>0</v>
      </c>
      <c r="X102" s="238">
        <f t="shared" si="39"/>
        <v>0</v>
      </c>
      <c r="Y102" s="238">
        <f t="shared" si="39"/>
        <v>0</v>
      </c>
      <c r="Z102" s="238">
        <f t="shared" si="39"/>
        <v>0</v>
      </c>
      <c r="AA102" s="238">
        <f t="shared" si="39"/>
        <v>0</v>
      </c>
      <c r="AB102" s="238">
        <f t="shared" si="39"/>
        <v>0</v>
      </c>
      <c r="AC102" s="238">
        <f t="shared" si="39"/>
        <v>0</v>
      </c>
      <c r="AD102" s="238">
        <f t="shared" si="39"/>
        <v>0</v>
      </c>
      <c r="AE102" s="238">
        <f t="shared" si="39"/>
        <v>0</v>
      </c>
      <c r="AF102" s="238">
        <f t="shared" si="39"/>
        <v>0</v>
      </c>
      <c r="AG102" s="238">
        <f t="shared" si="39"/>
        <v>0</v>
      </c>
      <c r="AH102" s="461">
        <f>SUM(V102:AG102)</f>
        <v>0</v>
      </c>
      <c r="AJ102" s="252" t="s">
        <v>388</v>
      </c>
      <c r="AK102" s="257" t="s">
        <v>309</v>
      </c>
      <c r="AL102" s="1150"/>
      <c r="AM102" s="238">
        <f aca="true" t="shared" si="40" ref="AM102:AX102">+E102*$AL102</f>
        <v>0</v>
      </c>
      <c r="AN102" s="238">
        <f t="shared" si="40"/>
        <v>0</v>
      </c>
      <c r="AO102" s="238">
        <f t="shared" si="40"/>
        <v>0</v>
      </c>
      <c r="AP102" s="238">
        <f t="shared" si="40"/>
        <v>0</v>
      </c>
      <c r="AQ102" s="238">
        <f t="shared" si="40"/>
        <v>0</v>
      </c>
      <c r="AR102" s="238">
        <f t="shared" si="40"/>
        <v>0</v>
      </c>
      <c r="AS102" s="238">
        <f t="shared" si="40"/>
        <v>0</v>
      </c>
      <c r="AT102" s="238">
        <f t="shared" si="40"/>
        <v>0</v>
      </c>
      <c r="AU102" s="238">
        <f t="shared" si="40"/>
        <v>0</v>
      </c>
      <c r="AV102" s="238">
        <f t="shared" si="40"/>
        <v>0</v>
      </c>
      <c r="AW102" s="238">
        <f t="shared" si="40"/>
        <v>0</v>
      </c>
      <c r="AX102" s="238">
        <f t="shared" si="40"/>
        <v>0</v>
      </c>
      <c r="AY102" s="461">
        <f>SUM(AM102:AX102)</f>
        <v>0</v>
      </c>
    </row>
    <row r="103" spans="2:51" ht="12.75">
      <c r="B103" s="252" t="s">
        <v>389</v>
      </c>
      <c r="C103" s="257" t="s">
        <v>300</v>
      </c>
      <c r="D103" s="258" t="s">
        <v>301</v>
      </c>
      <c r="E103" s="260">
        <f aca="true" t="shared" si="41" ref="E103:P103">E104+E105+E106+E107+E108</f>
        <v>0</v>
      </c>
      <c r="F103" s="260">
        <f t="shared" si="41"/>
        <v>0</v>
      </c>
      <c r="G103" s="260">
        <f t="shared" si="41"/>
        <v>0</v>
      </c>
      <c r="H103" s="260">
        <f t="shared" si="41"/>
        <v>0</v>
      </c>
      <c r="I103" s="260">
        <f t="shared" si="41"/>
        <v>0</v>
      </c>
      <c r="J103" s="260">
        <f t="shared" si="41"/>
        <v>0</v>
      </c>
      <c r="K103" s="260">
        <f t="shared" si="41"/>
        <v>0</v>
      </c>
      <c r="L103" s="260">
        <f t="shared" si="41"/>
        <v>0</v>
      </c>
      <c r="M103" s="260">
        <f t="shared" si="41"/>
        <v>0</v>
      </c>
      <c r="N103" s="260">
        <f t="shared" si="41"/>
        <v>0</v>
      </c>
      <c r="O103" s="260">
        <f t="shared" si="41"/>
        <v>0</v>
      </c>
      <c r="P103" s="260">
        <f t="shared" si="41"/>
        <v>0</v>
      </c>
      <c r="Q103" s="261">
        <f aca="true" t="shared" si="42" ref="Q103:Q108">SUM(E103:P103)</f>
        <v>0</v>
      </c>
      <c r="R103" s="246"/>
      <c r="S103" s="252" t="s">
        <v>389</v>
      </c>
      <c r="T103" s="257" t="s">
        <v>300</v>
      </c>
      <c r="U103" s="1146"/>
      <c r="V103" s="238">
        <f>+V104+V105+V106+V107+V108</f>
        <v>0</v>
      </c>
      <c r="W103" s="238">
        <f>+W104+W105+W106+W107+W108</f>
        <v>0</v>
      </c>
      <c r="X103" s="238">
        <f aca="true" t="shared" si="43" ref="X103:AD103">+X104+X105+X106+X107+X108</f>
        <v>0</v>
      </c>
      <c r="Y103" s="238">
        <f t="shared" si="43"/>
        <v>0</v>
      </c>
      <c r="Z103" s="238">
        <f t="shared" si="43"/>
        <v>0</v>
      </c>
      <c r="AA103" s="238">
        <f t="shared" si="43"/>
        <v>0</v>
      </c>
      <c r="AB103" s="238">
        <f t="shared" si="43"/>
        <v>0</v>
      </c>
      <c r="AC103" s="238">
        <f t="shared" si="43"/>
        <v>0</v>
      </c>
      <c r="AD103" s="238">
        <f t="shared" si="43"/>
        <v>0</v>
      </c>
      <c r="AE103" s="238">
        <f>+AE104+AE105+AE106+AE107+AE108</f>
        <v>0</v>
      </c>
      <c r="AF103" s="238">
        <f>+AF104+AF105+AF106+AF107+AF108</f>
        <v>0</v>
      </c>
      <c r="AG103" s="238">
        <f>+AG104+AG105+AG106+AG107+AG108</f>
        <v>0</v>
      </c>
      <c r="AH103" s="461">
        <f aca="true" t="shared" si="44" ref="AH103:AH108">SUM(V103:AG103)</f>
        <v>0</v>
      </c>
      <c r="AJ103" s="252" t="s">
        <v>389</v>
      </c>
      <c r="AK103" s="257" t="s">
        <v>300</v>
      </c>
      <c r="AL103" s="1146"/>
      <c r="AM103" s="238">
        <f>+AM104+AM105+AM106+AM107+AM108</f>
        <v>0</v>
      </c>
      <c r="AN103" s="238">
        <f>+AN104+AN105+AN106+AN107+AN108</f>
        <v>0</v>
      </c>
      <c r="AO103" s="238">
        <f aca="true" t="shared" si="45" ref="AO103:AU103">+AO104+AO105+AO106+AO107+AO108</f>
        <v>0</v>
      </c>
      <c r="AP103" s="238">
        <f t="shared" si="45"/>
        <v>0</v>
      </c>
      <c r="AQ103" s="238">
        <f t="shared" si="45"/>
        <v>0</v>
      </c>
      <c r="AR103" s="238">
        <f t="shared" si="45"/>
        <v>0</v>
      </c>
      <c r="AS103" s="238">
        <f t="shared" si="45"/>
        <v>0</v>
      </c>
      <c r="AT103" s="238">
        <f t="shared" si="45"/>
        <v>0</v>
      </c>
      <c r="AU103" s="238">
        <f t="shared" si="45"/>
        <v>0</v>
      </c>
      <c r="AV103" s="238">
        <f>+AV104+AV105+AV106+AV107+AV108</f>
        <v>0</v>
      </c>
      <c r="AW103" s="238">
        <f>+AW104+AW105+AW106+AW107+AW108</f>
        <v>0</v>
      </c>
      <c r="AX103" s="238">
        <f>+AX104+AX105+AX106+AX107+AX108</f>
        <v>0</v>
      </c>
      <c r="AY103" s="461">
        <f aca="true" t="shared" si="46" ref="AY103:AY108">SUM(AM103:AX103)</f>
        <v>0</v>
      </c>
    </row>
    <row r="104" spans="2:51" ht="12.75">
      <c r="B104" s="252" t="s">
        <v>385</v>
      </c>
      <c r="C104" s="263" t="s">
        <v>326</v>
      </c>
      <c r="D104" s="258" t="s">
        <v>301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61">
        <f t="shared" si="42"/>
        <v>0</v>
      </c>
      <c r="R104" s="246"/>
      <c r="S104" s="252" t="s">
        <v>385</v>
      </c>
      <c r="T104" s="263" t="s">
        <v>326</v>
      </c>
      <c r="U104" s="1146">
        <f>+$H$42</f>
        <v>0</v>
      </c>
      <c r="V104" s="238">
        <f aca="true" t="shared" si="47" ref="V104:AG108">+E104*$U104</f>
        <v>0</v>
      </c>
      <c r="W104" s="238">
        <f t="shared" si="47"/>
        <v>0</v>
      </c>
      <c r="X104" s="238">
        <f t="shared" si="47"/>
        <v>0</v>
      </c>
      <c r="Y104" s="238">
        <f t="shared" si="47"/>
        <v>0</v>
      </c>
      <c r="Z104" s="238">
        <f t="shared" si="47"/>
        <v>0</v>
      </c>
      <c r="AA104" s="238">
        <f t="shared" si="47"/>
        <v>0</v>
      </c>
      <c r="AB104" s="238">
        <f t="shared" si="47"/>
        <v>0</v>
      </c>
      <c r="AC104" s="238">
        <f t="shared" si="47"/>
        <v>0</v>
      </c>
      <c r="AD104" s="238">
        <f t="shared" si="47"/>
        <v>0</v>
      </c>
      <c r="AE104" s="238">
        <f t="shared" si="47"/>
        <v>0</v>
      </c>
      <c r="AF104" s="238">
        <f t="shared" si="47"/>
        <v>0</v>
      </c>
      <c r="AG104" s="238">
        <f t="shared" si="47"/>
        <v>0</v>
      </c>
      <c r="AH104" s="461">
        <f t="shared" si="44"/>
        <v>0</v>
      </c>
      <c r="AJ104" s="252" t="s">
        <v>385</v>
      </c>
      <c r="AK104" s="263" t="s">
        <v>326</v>
      </c>
      <c r="AL104" s="1151"/>
      <c r="AM104" s="238">
        <f aca="true" t="shared" si="48" ref="AM104:AX108">+E104*$AL104</f>
        <v>0</v>
      </c>
      <c r="AN104" s="238">
        <f t="shared" si="48"/>
        <v>0</v>
      </c>
      <c r="AO104" s="238">
        <f t="shared" si="48"/>
        <v>0</v>
      </c>
      <c r="AP104" s="238">
        <f t="shared" si="48"/>
        <v>0</v>
      </c>
      <c r="AQ104" s="238">
        <f t="shared" si="48"/>
        <v>0</v>
      </c>
      <c r="AR104" s="238">
        <f t="shared" si="48"/>
        <v>0</v>
      </c>
      <c r="AS104" s="238">
        <f t="shared" si="48"/>
        <v>0</v>
      </c>
      <c r="AT104" s="238">
        <f t="shared" si="48"/>
        <v>0</v>
      </c>
      <c r="AU104" s="238">
        <f t="shared" si="48"/>
        <v>0</v>
      </c>
      <c r="AV104" s="238">
        <f t="shared" si="48"/>
        <v>0</v>
      </c>
      <c r="AW104" s="238">
        <f t="shared" si="48"/>
        <v>0</v>
      </c>
      <c r="AX104" s="238">
        <f t="shared" si="48"/>
        <v>0</v>
      </c>
      <c r="AY104" s="461">
        <f t="shared" si="46"/>
        <v>0</v>
      </c>
    </row>
    <row r="105" spans="2:51" ht="12.75">
      <c r="B105" s="287" t="s">
        <v>386</v>
      </c>
      <c r="C105" s="263" t="s">
        <v>327</v>
      </c>
      <c r="D105" s="258" t="s">
        <v>301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61">
        <f t="shared" si="42"/>
        <v>0</v>
      </c>
      <c r="R105" s="246"/>
      <c r="S105" s="287" t="s">
        <v>386</v>
      </c>
      <c r="T105" s="263" t="s">
        <v>327</v>
      </c>
      <c r="U105" s="1146">
        <f>+$H$42</f>
        <v>0</v>
      </c>
      <c r="V105" s="238">
        <f t="shared" si="47"/>
        <v>0</v>
      </c>
      <c r="W105" s="238">
        <f t="shared" si="47"/>
        <v>0</v>
      </c>
      <c r="X105" s="238">
        <f t="shared" si="47"/>
        <v>0</v>
      </c>
      <c r="Y105" s="238">
        <f t="shared" si="47"/>
        <v>0</v>
      </c>
      <c r="Z105" s="238">
        <f t="shared" si="47"/>
        <v>0</v>
      </c>
      <c r="AA105" s="238">
        <f t="shared" si="47"/>
        <v>0</v>
      </c>
      <c r="AB105" s="238">
        <f t="shared" si="47"/>
        <v>0</v>
      </c>
      <c r="AC105" s="238">
        <f t="shared" si="47"/>
        <v>0</v>
      </c>
      <c r="AD105" s="238">
        <f t="shared" si="47"/>
        <v>0</v>
      </c>
      <c r="AE105" s="238">
        <f t="shared" si="47"/>
        <v>0</v>
      </c>
      <c r="AF105" s="238">
        <f t="shared" si="47"/>
        <v>0</v>
      </c>
      <c r="AG105" s="238">
        <f t="shared" si="47"/>
        <v>0</v>
      </c>
      <c r="AH105" s="461">
        <f t="shared" si="44"/>
        <v>0</v>
      </c>
      <c r="AJ105" s="287" t="s">
        <v>386</v>
      </c>
      <c r="AK105" s="263" t="s">
        <v>327</v>
      </c>
      <c r="AL105" s="1151"/>
      <c r="AM105" s="238">
        <f t="shared" si="48"/>
        <v>0</v>
      </c>
      <c r="AN105" s="238">
        <f t="shared" si="48"/>
        <v>0</v>
      </c>
      <c r="AO105" s="238">
        <f t="shared" si="48"/>
        <v>0</v>
      </c>
      <c r="AP105" s="238">
        <f t="shared" si="48"/>
        <v>0</v>
      </c>
      <c r="AQ105" s="238">
        <f t="shared" si="48"/>
        <v>0</v>
      </c>
      <c r="AR105" s="238">
        <f t="shared" si="48"/>
        <v>0</v>
      </c>
      <c r="AS105" s="238">
        <f t="shared" si="48"/>
        <v>0</v>
      </c>
      <c r="AT105" s="238">
        <f t="shared" si="48"/>
        <v>0</v>
      </c>
      <c r="AU105" s="238">
        <f t="shared" si="48"/>
        <v>0</v>
      </c>
      <c r="AV105" s="238">
        <f t="shared" si="48"/>
        <v>0</v>
      </c>
      <c r="AW105" s="238">
        <f t="shared" si="48"/>
        <v>0</v>
      </c>
      <c r="AX105" s="238">
        <f t="shared" si="48"/>
        <v>0</v>
      </c>
      <c r="AY105" s="461">
        <f t="shared" si="46"/>
        <v>0</v>
      </c>
    </row>
    <row r="106" spans="2:51" ht="12.75">
      <c r="B106" s="252" t="s">
        <v>578</v>
      </c>
      <c r="C106" s="263" t="s">
        <v>328</v>
      </c>
      <c r="D106" s="258" t="s">
        <v>301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61">
        <f t="shared" si="42"/>
        <v>0</v>
      </c>
      <c r="R106" s="246"/>
      <c r="S106" s="252" t="s">
        <v>578</v>
      </c>
      <c r="T106" s="263" t="s">
        <v>328</v>
      </c>
      <c r="U106" s="1146">
        <f>+$H$45</f>
        <v>0</v>
      </c>
      <c r="V106" s="238">
        <f t="shared" si="47"/>
        <v>0</v>
      </c>
      <c r="W106" s="238">
        <f t="shared" si="47"/>
        <v>0</v>
      </c>
      <c r="X106" s="238">
        <f t="shared" si="47"/>
        <v>0</v>
      </c>
      <c r="Y106" s="238">
        <f t="shared" si="47"/>
        <v>0</v>
      </c>
      <c r="Z106" s="238">
        <f t="shared" si="47"/>
        <v>0</v>
      </c>
      <c r="AA106" s="238">
        <f t="shared" si="47"/>
        <v>0</v>
      </c>
      <c r="AB106" s="238">
        <f t="shared" si="47"/>
        <v>0</v>
      </c>
      <c r="AC106" s="238">
        <f t="shared" si="47"/>
        <v>0</v>
      </c>
      <c r="AD106" s="238">
        <f t="shared" si="47"/>
        <v>0</v>
      </c>
      <c r="AE106" s="238">
        <f t="shared" si="47"/>
        <v>0</v>
      </c>
      <c r="AF106" s="238">
        <f t="shared" si="47"/>
        <v>0</v>
      </c>
      <c r="AG106" s="238">
        <f t="shared" si="47"/>
        <v>0</v>
      </c>
      <c r="AH106" s="461">
        <f t="shared" si="44"/>
        <v>0</v>
      </c>
      <c r="AJ106" s="252" t="s">
        <v>578</v>
      </c>
      <c r="AK106" s="263" t="s">
        <v>328</v>
      </c>
      <c r="AL106" s="1151"/>
      <c r="AM106" s="238">
        <f t="shared" si="48"/>
        <v>0</v>
      </c>
      <c r="AN106" s="238">
        <f t="shared" si="48"/>
        <v>0</v>
      </c>
      <c r="AO106" s="238">
        <f t="shared" si="48"/>
        <v>0</v>
      </c>
      <c r="AP106" s="238">
        <f t="shared" si="48"/>
        <v>0</v>
      </c>
      <c r="AQ106" s="238">
        <f t="shared" si="48"/>
        <v>0</v>
      </c>
      <c r="AR106" s="238">
        <f t="shared" si="48"/>
        <v>0</v>
      </c>
      <c r="AS106" s="238">
        <f t="shared" si="48"/>
        <v>0</v>
      </c>
      <c r="AT106" s="238">
        <f t="shared" si="48"/>
        <v>0</v>
      </c>
      <c r="AU106" s="238">
        <f t="shared" si="48"/>
        <v>0</v>
      </c>
      <c r="AV106" s="238">
        <f t="shared" si="48"/>
        <v>0</v>
      </c>
      <c r="AW106" s="238">
        <f t="shared" si="48"/>
        <v>0</v>
      </c>
      <c r="AX106" s="238">
        <f t="shared" si="48"/>
        <v>0</v>
      </c>
      <c r="AY106" s="461">
        <f t="shared" si="46"/>
        <v>0</v>
      </c>
    </row>
    <row r="107" spans="2:51" ht="12.75">
      <c r="B107" s="287" t="s">
        <v>579</v>
      </c>
      <c r="C107" s="263" t="s">
        <v>329</v>
      </c>
      <c r="D107" s="258" t="s">
        <v>301</v>
      </c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61">
        <f t="shared" si="42"/>
        <v>0</v>
      </c>
      <c r="R107" s="246"/>
      <c r="S107" s="287" t="s">
        <v>579</v>
      </c>
      <c r="T107" s="263" t="s">
        <v>329</v>
      </c>
      <c r="U107" s="1146">
        <f>+$H$45</f>
        <v>0</v>
      </c>
      <c r="V107" s="238">
        <f t="shared" si="47"/>
        <v>0</v>
      </c>
      <c r="W107" s="238">
        <f t="shared" si="47"/>
        <v>0</v>
      </c>
      <c r="X107" s="238">
        <f t="shared" si="47"/>
        <v>0</v>
      </c>
      <c r="Y107" s="238">
        <f t="shared" si="47"/>
        <v>0</v>
      </c>
      <c r="Z107" s="238">
        <f t="shared" si="47"/>
        <v>0</v>
      </c>
      <c r="AA107" s="238">
        <f t="shared" si="47"/>
        <v>0</v>
      </c>
      <c r="AB107" s="238">
        <f t="shared" si="47"/>
        <v>0</v>
      </c>
      <c r="AC107" s="238">
        <f t="shared" si="47"/>
        <v>0</v>
      </c>
      <c r="AD107" s="238">
        <f t="shared" si="47"/>
        <v>0</v>
      </c>
      <c r="AE107" s="238">
        <f t="shared" si="47"/>
        <v>0</v>
      </c>
      <c r="AF107" s="238">
        <f t="shared" si="47"/>
        <v>0</v>
      </c>
      <c r="AG107" s="238">
        <f t="shared" si="47"/>
        <v>0</v>
      </c>
      <c r="AH107" s="461">
        <f t="shared" si="44"/>
        <v>0</v>
      </c>
      <c r="AJ107" s="287" t="s">
        <v>579</v>
      </c>
      <c r="AK107" s="263" t="s">
        <v>329</v>
      </c>
      <c r="AL107" s="1151"/>
      <c r="AM107" s="238">
        <f t="shared" si="48"/>
        <v>0</v>
      </c>
      <c r="AN107" s="238">
        <f t="shared" si="48"/>
        <v>0</v>
      </c>
      <c r="AO107" s="238">
        <f t="shared" si="48"/>
        <v>0</v>
      </c>
      <c r="AP107" s="238">
        <f t="shared" si="48"/>
        <v>0</v>
      </c>
      <c r="AQ107" s="238">
        <f t="shared" si="48"/>
        <v>0</v>
      </c>
      <c r="AR107" s="238">
        <f t="shared" si="48"/>
        <v>0</v>
      </c>
      <c r="AS107" s="238">
        <f t="shared" si="48"/>
        <v>0</v>
      </c>
      <c r="AT107" s="238">
        <f t="shared" si="48"/>
        <v>0</v>
      </c>
      <c r="AU107" s="238">
        <f t="shared" si="48"/>
        <v>0</v>
      </c>
      <c r="AV107" s="238">
        <f t="shared" si="48"/>
        <v>0</v>
      </c>
      <c r="AW107" s="238">
        <f t="shared" si="48"/>
        <v>0</v>
      </c>
      <c r="AX107" s="238">
        <f t="shared" si="48"/>
        <v>0</v>
      </c>
      <c r="AY107" s="461">
        <f t="shared" si="46"/>
        <v>0</v>
      </c>
    </row>
    <row r="108" spans="2:51" ht="12.75">
      <c r="B108" s="252" t="s">
        <v>580</v>
      </c>
      <c r="C108" s="263" t="s">
        <v>330</v>
      </c>
      <c r="D108" s="258" t="s">
        <v>301</v>
      </c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61">
        <f t="shared" si="42"/>
        <v>0</v>
      </c>
      <c r="R108" s="246"/>
      <c r="S108" s="266" t="s">
        <v>580</v>
      </c>
      <c r="T108" s="289" t="s">
        <v>330</v>
      </c>
      <c r="U108" s="1147">
        <f>+$H$48</f>
        <v>0</v>
      </c>
      <c r="V108" s="238">
        <f t="shared" si="47"/>
        <v>0</v>
      </c>
      <c r="W108" s="238">
        <f t="shared" si="47"/>
        <v>0</v>
      </c>
      <c r="X108" s="238">
        <f t="shared" si="47"/>
        <v>0</v>
      </c>
      <c r="Y108" s="238">
        <f t="shared" si="47"/>
        <v>0</v>
      </c>
      <c r="Z108" s="238">
        <f t="shared" si="47"/>
        <v>0</v>
      </c>
      <c r="AA108" s="238">
        <f t="shared" si="47"/>
        <v>0</v>
      </c>
      <c r="AB108" s="238">
        <f t="shared" si="47"/>
        <v>0</v>
      </c>
      <c r="AC108" s="238">
        <f t="shared" si="47"/>
        <v>0</v>
      </c>
      <c r="AD108" s="238">
        <f t="shared" si="47"/>
        <v>0</v>
      </c>
      <c r="AE108" s="238">
        <f t="shared" si="47"/>
        <v>0</v>
      </c>
      <c r="AF108" s="238">
        <f t="shared" si="47"/>
        <v>0</v>
      </c>
      <c r="AG108" s="238">
        <f t="shared" si="47"/>
        <v>0</v>
      </c>
      <c r="AH108" s="461">
        <f t="shared" si="44"/>
        <v>0</v>
      </c>
      <c r="AJ108" s="266" t="s">
        <v>580</v>
      </c>
      <c r="AK108" s="289" t="s">
        <v>330</v>
      </c>
      <c r="AL108" s="1152"/>
      <c r="AM108" s="238">
        <f t="shared" si="48"/>
        <v>0</v>
      </c>
      <c r="AN108" s="238">
        <f t="shared" si="48"/>
        <v>0</v>
      </c>
      <c r="AO108" s="238">
        <f t="shared" si="48"/>
        <v>0</v>
      </c>
      <c r="AP108" s="238">
        <f t="shared" si="48"/>
        <v>0</v>
      </c>
      <c r="AQ108" s="238">
        <f t="shared" si="48"/>
        <v>0</v>
      </c>
      <c r="AR108" s="238">
        <f t="shared" si="48"/>
        <v>0</v>
      </c>
      <c r="AS108" s="238">
        <f t="shared" si="48"/>
        <v>0</v>
      </c>
      <c r="AT108" s="238">
        <f t="shared" si="48"/>
        <v>0</v>
      </c>
      <c r="AU108" s="238">
        <f t="shared" si="48"/>
        <v>0</v>
      </c>
      <c r="AV108" s="238">
        <f t="shared" si="48"/>
        <v>0</v>
      </c>
      <c r="AW108" s="238">
        <f t="shared" si="48"/>
        <v>0</v>
      </c>
      <c r="AX108" s="238">
        <f t="shared" si="48"/>
        <v>0</v>
      </c>
      <c r="AY108" s="461">
        <f t="shared" si="46"/>
        <v>0</v>
      </c>
    </row>
    <row r="109" spans="2:51" ht="12.75">
      <c r="B109" s="287"/>
      <c r="C109" s="262" t="s">
        <v>331</v>
      </c>
      <c r="D109" s="265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1"/>
      <c r="R109" s="246"/>
      <c r="S109" s="292"/>
      <c r="T109" s="303" t="s">
        <v>331</v>
      </c>
      <c r="U109" s="1148"/>
      <c r="V109" s="286">
        <f>+V110+V111+V112</f>
        <v>0</v>
      </c>
      <c r="W109" s="286">
        <f>+W110+W111+W112</f>
        <v>0</v>
      </c>
      <c r="X109" s="286">
        <f aca="true" t="shared" si="49" ref="X109:AD109">+X110+X111+X112</f>
        <v>0</v>
      </c>
      <c r="Y109" s="286">
        <f t="shared" si="49"/>
        <v>0</v>
      </c>
      <c r="Z109" s="286">
        <f t="shared" si="49"/>
        <v>0</v>
      </c>
      <c r="AA109" s="286">
        <f t="shared" si="49"/>
        <v>0</v>
      </c>
      <c r="AB109" s="286">
        <f t="shared" si="49"/>
        <v>0</v>
      </c>
      <c r="AC109" s="286">
        <f t="shared" si="49"/>
        <v>0</v>
      </c>
      <c r="AD109" s="286">
        <f t="shared" si="49"/>
        <v>0</v>
      </c>
      <c r="AE109" s="286">
        <f>+AE110+AE111+AE112</f>
        <v>0</v>
      </c>
      <c r="AF109" s="286">
        <f>+AF110+AF111+AF112</f>
        <v>0</v>
      </c>
      <c r="AG109" s="286">
        <f>+AG110+AG111+AG112</f>
        <v>0</v>
      </c>
      <c r="AH109" s="475">
        <f>+AH110+AH111+AH112</f>
        <v>0</v>
      </c>
      <c r="AJ109" s="292"/>
      <c r="AK109" s="303" t="s">
        <v>331</v>
      </c>
      <c r="AL109" s="1148"/>
      <c r="AM109" s="286">
        <f>+AM110+AM111+AM112</f>
        <v>0</v>
      </c>
      <c r="AN109" s="286">
        <f>+AN110+AN111+AN112</f>
        <v>0</v>
      </c>
      <c r="AO109" s="286">
        <f aca="true" t="shared" si="50" ref="AO109:AU109">+AO110+AO111+AO112</f>
        <v>0</v>
      </c>
      <c r="AP109" s="286">
        <f t="shared" si="50"/>
        <v>0</v>
      </c>
      <c r="AQ109" s="286">
        <f t="shared" si="50"/>
        <v>0</v>
      </c>
      <c r="AR109" s="286">
        <f t="shared" si="50"/>
        <v>0</v>
      </c>
      <c r="AS109" s="286">
        <f t="shared" si="50"/>
        <v>0</v>
      </c>
      <c r="AT109" s="286">
        <f t="shared" si="50"/>
        <v>0</v>
      </c>
      <c r="AU109" s="286">
        <f t="shared" si="50"/>
        <v>0</v>
      </c>
      <c r="AV109" s="286">
        <f>+AV110+AV111+AV112</f>
        <v>0</v>
      </c>
      <c r="AW109" s="286">
        <f>+AW110+AW111+AW112</f>
        <v>0</v>
      </c>
      <c r="AX109" s="286">
        <f>+AX110+AX111+AX112</f>
        <v>0</v>
      </c>
      <c r="AY109" s="475">
        <f>+AY110+AY111+AY112</f>
        <v>0</v>
      </c>
    </row>
    <row r="110" spans="2:51" ht="12.75">
      <c r="B110" s="287" t="s">
        <v>390</v>
      </c>
      <c r="C110" s="257" t="s">
        <v>306</v>
      </c>
      <c r="D110" s="258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61">
        <f>SUM(E110:P110)</f>
        <v>0</v>
      </c>
      <c r="R110" s="246"/>
      <c r="S110" s="249" t="s">
        <v>390</v>
      </c>
      <c r="T110" s="250" t="s">
        <v>306</v>
      </c>
      <c r="U110" s="1146">
        <f>+$H$72</f>
        <v>0</v>
      </c>
      <c r="V110" s="238">
        <f aca="true" t="shared" si="51" ref="V110:AG110">+E110*$U110/1000</f>
        <v>0</v>
      </c>
      <c r="W110" s="238">
        <f t="shared" si="51"/>
        <v>0</v>
      </c>
      <c r="X110" s="238">
        <f t="shared" si="51"/>
        <v>0</v>
      </c>
      <c r="Y110" s="238">
        <f t="shared" si="51"/>
        <v>0</v>
      </c>
      <c r="Z110" s="238">
        <f t="shared" si="51"/>
        <v>0</v>
      </c>
      <c r="AA110" s="238">
        <f t="shared" si="51"/>
        <v>0</v>
      </c>
      <c r="AB110" s="238">
        <f t="shared" si="51"/>
        <v>0</v>
      </c>
      <c r="AC110" s="238">
        <f t="shared" si="51"/>
        <v>0</v>
      </c>
      <c r="AD110" s="238">
        <f t="shared" si="51"/>
        <v>0</v>
      </c>
      <c r="AE110" s="238">
        <f t="shared" si="51"/>
        <v>0</v>
      </c>
      <c r="AF110" s="238">
        <f t="shared" si="51"/>
        <v>0</v>
      </c>
      <c r="AG110" s="238">
        <f t="shared" si="51"/>
        <v>0</v>
      </c>
      <c r="AH110" s="461">
        <f>SUM(V110:AG110)</f>
        <v>0</v>
      </c>
      <c r="AJ110" s="249" t="s">
        <v>390</v>
      </c>
      <c r="AK110" s="250" t="s">
        <v>306</v>
      </c>
      <c r="AL110" s="1151"/>
      <c r="AM110" s="238">
        <f aca="true" t="shared" si="52" ref="AM110:AX110">+E110*$AL110/1000</f>
        <v>0</v>
      </c>
      <c r="AN110" s="238">
        <f t="shared" si="52"/>
        <v>0</v>
      </c>
      <c r="AO110" s="238">
        <f t="shared" si="52"/>
        <v>0</v>
      </c>
      <c r="AP110" s="238">
        <f t="shared" si="52"/>
        <v>0</v>
      </c>
      <c r="AQ110" s="238">
        <f t="shared" si="52"/>
        <v>0</v>
      </c>
      <c r="AR110" s="238">
        <f t="shared" si="52"/>
        <v>0</v>
      </c>
      <c r="AS110" s="238">
        <f t="shared" si="52"/>
        <v>0</v>
      </c>
      <c r="AT110" s="238">
        <f t="shared" si="52"/>
        <v>0</v>
      </c>
      <c r="AU110" s="238">
        <f t="shared" si="52"/>
        <v>0</v>
      </c>
      <c r="AV110" s="238">
        <f t="shared" si="52"/>
        <v>0</v>
      </c>
      <c r="AW110" s="238">
        <f t="shared" si="52"/>
        <v>0</v>
      </c>
      <c r="AX110" s="238">
        <f t="shared" si="52"/>
        <v>0</v>
      </c>
      <c r="AY110" s="461">
        <f>SUM(AM110:AX110)</f>
        <v>0</v>
      </c>
    </row>
    <row r="111" spans="2:51" ht="12.75">
      <c r="B111" s="287" t="s">
        <v>391</v>
      </c>
      <c r="C111" s="257" t="s">
        <v>309</v>
      </c>
      <c r="D111" s="258" t="s">
        <v>299</v>
      </c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61">
        <f>SUM(E111:P111)</f>
        <v>0</v>
      </c>
      <c r="R111" s="246"/>
      <c r="S111" s="287" t="s">
        <v>391</v>
      </c>
      <c r="T111" s="257" t="s">
        <v>309</v>
      </c>
      <c r="U111" s="1145">
        <f>+$H$21</f>
        <v>0</v>
      </c>
      <c r="V111" s="238">
        <f aca="true" t="shared" si="53" ref="V111:AG111">+E111*$U111</f>
        <v>0</v>
      </c>
      <c r="W111" s="238">
        <f t="shared" si="53"/>
        <v>0</v>
      </c>
      <c r="X111" s="238">
        <f t="shared" si="53"/>
        <v>0</v>
      </c>
      <c r="Y111" s="238">
        <f t="shared" si="53"/>
        <v>0</v>
      </c>
      <c r="Z111" s="238">
        <f t="shared" si="53"/>
        <v>0</v>
      </c>
      <c r="AA111" s="238">
        <f t="shared" si="53"/>
        <v>0</v>
      </c>
      <c r="AB111" s="238">
        <f t="shared" si="53"/>
        <v>0</v>
      </c>
      <c r="AC111" s="238">
        <f t="shared" si="53"/>
        <v>0</v>
      </c>
      <c r="AD111" s="238">
        <f t="shared" si="53"/>
        <v>0</v>
      </c>
      <c r="AE111" s="238">
        <f t="shared" si="53"/>
        <v>0</v>
      </c>
      <c r="AF111" s="238">
        <f t="shared" si="53"/>
        <v>0</v>
      </c>
      <c r="AG111" s="238">
        <f t="shared" si="53"/>
        <v>0</v>
      </c>
      <c r="AH111" s="461">
        <f aca="true" t="shared" si="54" ref="AH111:AH125">SUM(V111:AG111)</f>
        <v>0</v>
      </c>
      <c r="AJ111" s="287" t="s">
        <v>391</v>
      </c>
      <c r="AK111" s="257" t="s">
        <v>309</v>
      </c>
      <c r="AL111" s="1150"/>
      <c r="AM111" s="238">
        <f aca="true" t="shared" si="55" ref="AM111:AX111">+E111*$AL111</f>
        <v>0</v>
      </c>
      <c r="AN111" s="238">
        <f t="shared" si="55"/>
        <v>0</v>
      </c>
      <c r="AO111" s="238">
        <f t="shared" si="55"/>
        <v>0</v>
      </c>
      <c r="AP111" s="238">
        <f t="shared" si="55"/>
        <v>0</v>
      </c>
      <c r="AQ111" s="238">
        <f t="shared" si="55"/>
        <v>0</v>
      </c>
      <c r="AR111" s="238">
        <f t="shared" si="55"/>
        <v>0</v>
      </c>
      <c r="AS111" s="238">
        <f t="shared" si="55"/>
        <v>0</v>
      </c>
      <c r="AT111" s="238">
        <f t="shared" si="55"/>
        <v>0</v>
      </c>
      <c r="AU111" s="238">
        <f t="shared" si="55"/>
        <v>0</v>
      </c>
      <c r="AV111" s="238">
        <f t="shared" si="55"/>
        <v>0</v>
      </c>
      <c r="AW111" s="238">
        <f t="shared" si="55"/>
        <v>0</v>
      </c>
      <c r="AX111" s="238">
        <f t="shared" si="55"/>
        <v>0</v>
      </c>
      <c r="AY111" s="461">
        <f aca="true" t="shared" si="56" ref="AY111:AY125">SUM(AM111:AX111)</f>
        <v>0</v>
      </c>
    </row>
    <row r="112" spans="2:51" ht="12.75">
      <c r="B112" s="287" t="s">
        <v>392</v>
      </c>
      <c r="C112" s="257" t="s">
        <v>300</v>
      </c>
      <c r="D112" s="258" t="s">
        <v>301</v>
      </c>
      <c r="E112" s="260">
        <f aca="true" t="shared" si="57" ref="E112:P112">E113+E118+E123</f>
        <v>0</v>
      </c>
      <c r="F112" s="260">
        <f t="shared" si="57"/>
        <v>0</v>
      </c>
      <c r="G112" s="260">
        <f t="shared" si="57"/>
        <v>0</v>
      </c>
      <c r="H112" s="260">
        <f t="shared" si="57"/>
        <v>0</v>
      </c>
      <c r="I112" s="260">
        <f t="shared" si="57"/>
        <v>0</v>
      </c>
      <c r="J112" s="260">
        <f t="shared" si="57"/>
        <v>0</v>
      </c>
      <c r="K112" s="260">
        <f t="shared" si="57"/>
        <v>0</v>
      </c>
      <c r="L112" s="260">
        <f t="shared" si="57"/>
        <v>0</v>
      </c>
      <c r="M112" s="260">
        <f t="shared" si="57"/>
        <v>0</v>
      </c>
      <c r="N112" s="260">
        <f t="shared" si="57"/>
        <v>0</v>
      </c>
      <c r="O112" s="260">
        <f t="shared" si="57"/>
        <v>0</v>
      </c>
      <c r="P112" s="260">
        <f t="shared" si="57"/>
        <v>0</v>
      </c>
      <c r="Q112" s="261">
        <f aca="true" t="shared" si="58" ref="Q112:Q125">SUM(E112:P112)</f>
        <v>0</v>
      </c>
      <c r="R112" s="246"/>
      <c r="S112" s="287" t="s">
        <v>392</v>
      </c>
      <c r="T112" s="257" t="s">
        <v>300</v>
      </c>
      <c r="U112" s="1146"/>
      <c r="V112" s="238">
        <f>+V113+V118+V123</f>
        <v>0</v>
      </c>
      <c r="W112" s="238">
        <f>+W113+W118+W123</f>
        <v>0</v>
      </c>
      <c r="X112" s="238">
        <f aca="true" t="shared" si="59" ref="X112:AD112">+X113+X118+X123</f>
        <v>0</v>
      </c>
      <c r="Y112" s="238">
        <f t="shared" si="59"/>
        <v>0</v>
      </c>
      <c r="Z112" s="238">
        <f t="shared" si="59"/>
        <v>0</v>
      </c>
      <c r="AA112" s="238">
        <f t="shared" si="59"/>
        <v>0</v>
      </c>
      <c r="AB112" s="238">
        <f t="shared" si="59"/>
        <v>0</v>
      </c>
      <c r="AC112" s="238">
        <f t="shared" si="59"/>
        <v>0</v>
      </c>
      <c r="AD112" s="238">
        <f t="shared" si="59"/>
        <v>0</v>
      </c>
      <c r="AE112" s="238">
        <f>+AE113+AE118+AE123</f>
        <v>0</v>
      </c>
      <c r="AF112" s="238">
        <f>+AF113+AF118+AF123</f>
        <v>0</v>
      </c>
      <c r="AG112" s="238">
        <f>+AG113+AG118+AG123</f>
        <v>0</v>
      </c>
      <c r="AH112" s="461">
        <f t="shared" si="54"/>
        <v>0</v>
      </c>
      <c r="AJ112" s="287" t="s">
        <v>392</v>
      </c>
      <c r="AK112" s="257" t="s">
        <v>300</v>
      </c>
      <c r="AL112" s="1146"/>
      <c r="AM112" s="238">
        <f>+AM113+AM118+AM123</f>
        <v>0</v>
      </c>
      <c r="AN112" s="238">
        <f>+AN113+AN118+AN123</f>
        <v>0</v>
      </c>
      <c r="AO112" s="238">
        <f aca="true" t="shared" si="60" ref="AO112:AU112">+AO113+AO118+AO123</f>
        <v>0</v>
      </c>
      <c r="AP112" s="238">
        <f t="shared" si="60"/>
        <v>0</v>
      </c>
      <c r="AQ112" s="238">
        <f t="shared" si="60"/>
        <v>0</v>
      </c>
      <c r="AR112" s="238">
        <f t="shared" si="60"/>
        <v>0</v>
      </c>
      <c r="AS112" s="238">
        <f t="shared" si="60"/>
        <v>0</v>
      </c>
      <c r="AT112" s="238">
        <f t="shared" si="60"/>
        <v>0</v>
      </c>
      <c r="AU112" s="238">
        <f t="shared" si="60"/>
        <v>0</v>
      </c>
      <c r="AV112" s="238">
        <f>+AV113+AV118+AV123</f>
        <v>0</v>
      </c>
      <c r="AW112" s="238">
        <f>+AW113+AW118+AW123</f>
        <v>0</v>
      </c>
      <c r="AX112" s="238">
        <f>+AX113+AX118+AX123</f>
        <v>0</v>
      </c>
      <c r="AY112" s="461">
        <f t="shared" si="56"/>
        <v>0</v>
      </c>
    </row>
    <row r="113" spans="2:51" ht="12.75">
      <c r="B113" s="287" t="s">
        <v>393</v>
      </c>
      <c r="C113" s="263" t="s">
        <v>332</v>
      </c>
      <c r="D113" s="258" t="s">
        <v>301</v>
      </c>
      <c r="E113" s="260">
        <f aca="true" t="shared" si="61" ref="E113:P113">E114+E115+E116+E117</f>
        <v>0</v>
      </c>
      <c r="F113" s="260">
        <f t="shared" si="61"/>
        <v>0</v>
      </c>
      <c r="G113" s="260">
        <f t="shared" si="61"/>
        <v>0</v>
      </c>
      <c r="H113" s="260">
        <f t="shared" si="61"/>
        <v>0</v>
      </c>
      <c r="I113" s="260">
        <f t="shared" si="61"/>
        <v>0</v>
      </c>
      <c r="J113" s="260">
        <f t="shared" si="61"/>
        <v>0</v>
      </c>
      <c r="K113" s="260">
        <f t="shared" si="61"/>
        <v>0</v>
      </c>
      <c r="L113" s="260">
        <f t="shared" si="61"/>
        <v>0</v>
      </c>
      <c r="M113" s="260">
        <f t="shared" si="61"/>
        <v>0</v>
      </c>
      <c r="N113" s="260">
        <f t="shared" si="61"/>
        <v>0</v>
      </c>
      <c r="O113" s="260">
        <f t="shared" si="61"/>
        <v>0</v>
      </c>
      <c r="P113" s="260">
        <f t="shared" si="61"/>
        <v>0</v>
      </c>
      <c r="Q113" s="261">
        <f t="shared" si="58"/>
        <v>0</v>
      </c>
      <c r="R113" s="246"/>
      <c r="S113" s="287" t="s">
        <v>393</v>
      </c>
      <c r="T113" s="263" t="s">
        <v>332</v>
      </c>
      <c r="U113" s="1146"/>
      <c r="V113" s="238">
        <f>+V114+V115+V116+V117</f>
        <v>0</v>
      </c>
      <c r="W113" s="238">
        <f>+W114+W115+W116+W117</f>
        <v>0</v>
      </c>
      <c r="X113" s="238">
        <f aca="true" t="shared" si="62" ref="X113:AD113">+X114+X115+X116+X117</f>
        <v>0</v>
      </c>
      <c r="Y113" s="238">
        <f t="shared" si="62"/>
        <v>0</v>
      </c>
      <c r="Z113" s="238">
        <f t="shared" si="62"/>
        <v>0</v>
      </c>
      <c r="AA113" s="238">
        <f t="shared" si="62"/>
        <v>0</v>
      </c>
      <c r="AB113" s="238">
        <f t="shared" si="62"/>
        <v>0</v>
      </c>
      <c r="AC113" s="238">
        <f t="shared" si="62"/>
        <v>0</v>
      </c>
      <c r="AD113" s="238">
        <f t="shared" si="62"/>
        <v>0</v>
      </c>
      <c r="AE113" s="238">
        <f>+AE114+AE115+AE116+AE117</f>
        <v>0</v>
      </c>
      <c r="AF113" s="238">
        <f>+AF114+AF115+AF116+AF117</f>
        <v>0</v>
      </c>
      <c r="AG113" s="238">
        <f>+AG114+AG115+AG116+AG117</f>
        <v>0</v>
      </c>
      <c r="AH113" s="461">
        <f t="shared" si="54"/>
        <v>0</v>
      </c>
      <c r="AJ113" s="287" t="s">
        <v>393</v>
      </c>
      <c r="AK113" s="263" t="s">
        <v>332</v>
      </c>
      <c r="AL113" s="1146"/>
      <c r="AM113" s="238">
        <f>+AM114+AM115+AM116+AM117</f>
        <v>0</v>
      </c>
      <c r="AN113" s="238">
        <f>+AN114+AN115+AN116+AN117</f>
        <v>0</v>
      </c>
      <c r="AO113" s="238">
        <f aca="true" t="shared" si="63" ref="AO113:AU113">+AO114+AO115+AO116+AO117</f>
        <v>0</v>
      </c>
      <c r="AP113" s="238">
        <f t="shared" si="63"/>
        <v>0</v>
      </c>
      <c r="AQ113" s="238">
        <f t="shared" si="63"/>
        <v>0</v>
      </c>
      <c r="AR113" s="238">
        <f t="shared" si="63"/>
        <v>0</v>
      </c>
      <c r="AS113" s="238">
        <f t="shared" si="63"/>
        <v>0</v>
      </c>
      <c r="AT113" s="238">
        <f t="shared" si="63"/>
        <v>0</v>
      </c>
      <c r="AU113" s="238">
        <f t="shared" si="63"/>
        <v>0</v>
      </c>
      <c r="AV113" s="238">
        <f>+AV114+AV115+AV116+AV117</f>
        <v>0</v>
      </c>
      <c r="AW113" s="238">
        <f>+AW114+AW115+AW116+AW117</f>
        <v>0</v>
      </c>
      <c r="AX113" s="238">
        <f>+AX114+AX115+AX116+AX117</f>
        <v>0</v>
      </c>
      <c r="AY113" s="461">
        <f t="shared" si="56"/>
        <v>0</v>
      </c>
    </row>
    <row r="114" spans="2:51" ht="12.75">
      <c r="B114" s="287" t="s">
        <v>394</v>
      </c>
      <c r="C114" s="263" t="s">
        <v>333</v>
      </c>
      <c r="D114" s="258" t="s">
        <v>301</v>
      </c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61">
        <f t="shared" si="58"/>
        <v>0</v>
      </c>
      <c r="R114" s="246"/>
      <c r="S114" s="287" t="s">
        <v>394</v>
      </c>
      <c r="T114" s="263" t="s">
        <v>333</v>
      </c>
      <c r="U114" s="1146">
        <f>+$H$40</f>
        <v>0</v>
      </c>
      <c r="V114" s="238">
        <f aca="true" t="shared" si="64" ref="V114:AG117">+E114*$U114</f>
        <v>0</v>
      </c>
      <c r="W114" s="238">
        <f t="shared" si="64"/>
        <v>0</v>
      </c>
      <c r="X114" s="238">
        <f t="shared" si="64"/>
        <v>0</v>
      </c>
      <c r="Y114" s="238">
        <f t="shared" si="64"/>
        <v>0</v>
      </c>
      <c r="Z114" s="238">
        <f t="shared" si="64"/>
        <v>0</v>
      </c>
      <c r="AA114" s="238">
        <f t="shared" si="64"/>
        <v>0</v>
      </c>
      <c r="AB114" s="238">
        <f t="shared" si="64"/>
        <v>0</v>
      </c>
      <c r="AC114" s="238">
        <f t="shared" si="64"/>
        <v>0</v>
      </c>
      <c r="AD114" s="238">
        <f t="shared" si="64"/>
        <v>0</v>
      </c>
      <c r="AE114" s="238">
        <f t="shared" si="64"/>
        <v>0</v>
      </c>
      <c r="AF114" s="238">
        <f t="shared" si="64"/>
        <v>0</v>
      </c>
      <c r="AG114" s="238">
        <f t="shared" si="64"/>
        <v>0</v>
      </c>
      <c r="AH114" s="461">
        <f t="shared" si="54"/>
        <v>0</v>
      </c>
      <c r="AJ114" s="287" t="s">
        <v>394</v>
      </c>
      <c r="AK114" s="263" t="s">
        <v>333</v>
      </c>
      <c r="AL114" s="1151"/>
      <c r="AM114" s="238">
        <f aca="true" t="shared" si="65" ref="AM114:AX117">+E114*$AL114</f>
        <v>0</v>
      </c>
      <c r="AN114" s="238">
        <f t="shared" si="65"/>
        <v>0</v>
      </c>
      <c r="AO114" s="238">
        <f t="shared" si="65"/>
        <v>0</v>
      </c>
      <c r="AP114" s="238">
        <f t="shared" si="65"/>
        <v>0</v>
      </c>
      <c r="AQ114" s="238">
        <f t="shared" si="65"/>
        <v>0</v>
      </c>
      <c r="AR114" s="238">
        <f t="shared" si="65"/>
        <v>0</v>
      </c>
      <c r="AS114" s="238">
        <f t="shared" si="65"/>
        <v>0</v>
      </c>
      <c r="AT114" s="238">
        <f t="shared" si="65"/>
        <v>0</v>
      </c>
      <c r="AU114" s="238">
        <f t="shared" si="65"/>
        <v>0</v>
      </c>
      <c r="AV114" s="238">
        <f t="shared" si="65"/>
        <v>0</v>
      </c>
      <c r="AW114" s="238">
        <f t="shared" si="65"/>
        <v>0</v>
      </c>
      <c r="AX114" s="238">
        <f t="shared" si="65"/>
        <v>0</v>
      </c>
      <c r="AY114" s="461">
        <f t="shared" si="56"/>
        <v>0</v>
      </c>
    </row>
    <row r="115" spans="2:51" ht="12.75">
      <c r="B115" s="287" t="s">
        <v>395</v>
      </c>
      <c r="C115" s="262" t="s">
        <v>334</v>
      </c>
      <c r="D115" s="258" t="s">
        <v>301</v>
      </c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61">
        <f t="shared" si="58"/>
        <v>0</v>
      </c>
      <c r="R115" s="246"/>
      <c r="S115" s="287" t="s">
        <v>395</v>
      </c>
      <c r="T115" s="262" t="s">
        <v>334</v>
      </c>
      <c r="U115" s="1146">
        <f>+$H$40</f>
        <v>0</v>
      </c>
      <c r="V115" s="238">
        <f t="shared" si="64"/>
        <v>0</v>
      </c>
      <c r="W115" s="238">
        <f t="shared" si="64"/>
        <v>0</v>
      </c>
      <c r="X115" s="238">
        <f t="shared" si="64"/>
        <v>0</v>
      </c>
      <c r="Y115" s="238">
        <f t="shared" si="64"/>
        <v>0</v>
      </c>
      <c r="Z115" s="238">
        <f t="shared" si="64"/>
        <v>0</v>
      </c>
      <c r="AA115" s="238">
        <f t="shared" si="64"/>
        <v>0</v>
      </c>
      <c r="AB115" s="238">
        <f t="shared" si="64"/>
        <v>0</v>
      </c>
      <c r="AC115" s="238">
        <f t="shared" si="64"/>
        <v>0</v>
      </c>
      <c r="AD115" s="238">
        <f t="shared" si="64"/>
        <v>0</v>
      </c>
      <c r="AE115" s="238">
        <f t="shared" si="64"/>
        <v>0</v>
      </c>
      <c r="AF115" s="238">
        <f t="shared" si="64"/>
        <v>0</v>
      </c>
      <c r="AG115" s="238">
        <f t="shared" si="64"/>
        <v>0</v>
      </c>
      <c r="AH115" s="461">
        <f t="shared" si="54"/>
        <v>0</v>
      </c>
      <c r="AJ115" s="287" t="s">
        <v>395</v>
      </c>
      <c r="AK115" s="262" t="s">
        <v>334</v>
      </c>
      <c r="AL115" s="1151"/>
      <c r="AM115" s="238">
        <f t="shared" si="65"/>
        <v>0</v>
      </c>
      <c r="AN115" s="238">
        <f t="shared" si="65"/>
        <v>0</v>
      </c>
      <c r="AO115" s="238">
        <f t="shared" si="65"/>
        <v>0</v>
      </c>
      <c r="AP115" s="238">
        <f t="shared" si="65"/>
        <v>0</v>
      </c>
      <c r="AQ115" s="238">
        <f t="shared" si="65"/>
        <v>0</v>
      </c>
      <c r="AR115" s="238">
        <f t="shared" si="65"/>
        <v>0</v>
      </c>
      <c r="AS115" s="238">
        <f t="shared" si="65"/>
        <v>0</v>
      </c>
      <c r="AT115" s="238">
        <f t="shared" si="65"/>
        <v>0</v>
      </c>
      <c r="AU115" s="238">
        <f t="shared" si="65"/>
        <v>0</v>
      </c>
      <c r="AV115" s="238">
        <f t="shared" si="65"/>
        <v>0</v>
      </c>
      <c r="AW115" s="238">
        <f t="shared" si="65"/>
        <v>0</v>
      </c>
      <c r="AX115" s="238">
        <f t="shared" si="65"/>
        <v>0</v>
      </c>
      <c r="AY115" s="461">
        <f t="shared" si="56"/>
        <v>0</v>
      </c>
    </row>
    <row r="116" spans="2:51" ht="12.75">
      <c r="B116" s="287" t="s">
        <v>396</v>
      </c>
      <c r="C116" s="263" t="s">
        <v>335</v>
      </c>
      <c r="D116" s="258" t="s">
        <v>301</v>
      </c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61">
        <f t="shared" si="58"/>
        <v>0</v>
      </c>
      <c r="R116" s="246"/>
      <c r="S116" s="287" t="s">
        <v>396</v>
      </c>
      <c r="T116" s="263" t="s">
        <v>335</v>
      </c>
      <c r="U116" s="1146">
        <f>+$H$41</f>
        <v>0</v>
      </c>
      <c r="V116" s="238">
        <f t="shared" si="64"/>
        <v>0</v>
      </c>
      <c r="W116" s="238">
        <f t="shared" si="64"/>
        <v>0</v>
      </c>
      <c r="X116" s="238">
        <f t="shared" si="64"/>
        <v>0</v>
      </c>
      <c r="Y116" s="238">
        <f t="shared" si="64"/>
        <v>0</v>
      </c>
      <c r="Z116" s="238">
        <f t="shared" si="64"/>
        <v>0</v>
      </c>
      <c r="AA116" s="238">
        <f t="shared" si="64"/>
        <v>0</v>
      </c>
      <c r="AB116" s="238">
        <f t="shared" si="64"/>
        <v>0</v>
      </c>
      <c r="AC116" s="238">
        <f t="shared" si="64"/>
        <v>0</v>
      </c>
      <c r="AD116" s="238">
        <f t="shared" si="64"/>
        <v>0</v>
      </c>
      <c r="AE116" s="238">
        <f t="shared" si="64"/>
        <v>0</v>
      </c>
      <c r="AF116" s="238">
        <f t="shared" si="64"/>
        <v>0</v>
      </c>
      <c r="AG116" s="238">
        <f t="shared" si="64"/>
        <v>0</v>
      </c>
      <c r="AH116" s="461">
        <f t="shared" si="54"/>
        <v>0</v>
      </c>
      <c r="AJ116" s="287" t="s">
        <v>396</v>
      </c>
      <c r="AK116" s="263" t="s">
        <v>335</v>
      </c>
      <c r="AL116" s="1151"/>
      <c r="AM116" s="238">
        <f t="shared" si="65"/>
        <v>0</v>
      </c>
      <c r="AN116" s="238">
        <f t="shared" si="65"/>
        <v>0</v>
      </c>
      <c r="AO116" s="238">
        <f t="shared" si="65"/>
        <v>0</v>
      </c>
      <c r="AP116" s="238">
        <f t="shared" si="65"/>
        <v>0</v>
      </c>
      <c r="AQ116" s="238">
        <f t="shared" si="65"/>
        <v>0</v>
      </c>
      <c r="AR116" s="238">
        <f t="shared" si="65"/>
        <v>0</v>
      </c>
      <c r="AS116" s="238">
        <f t="shared" si="65"/>
        <v>0</v>
      </c>
      <c r="AT116" s="238">
        <f t="shared" si="65"/>
        <v>0</v>
      </c>
      <c r="AU116" s="238">
        <f t="shared" si="65"/>
        <v>0</v>
      </c>
      <c r="AV116" s="238">
        <f t="shared" si="65"/>
        <v>0</v>
      </c>
      <c r="AW116" s="238">
        <f t="shared" si="65"/>
        <v>0</v>
      </c>
      <c r="AX116" s="238">
        <f t="shared" si="65"/>
        <v>0</v>
      </c>
      <c r="AY116" s="461">
        <f t="shared" si="56"/>
        <v>0</v>
      </c>
    </row>
    <row r="117" spans="2:51" ht="12.75">
      <c r="B117" s="287" t="s">
        <v>397</v>
      </c>
      <c r="C117" s="262" t="s">
        <v>336</v>
      </c>
      <c r="D117" s="258" t="s">
        <v>301</v>
      </c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61">
        <f t="shared" si="58"/>
        <v>0</v>
      </c>
      <c r="R117" s="246"/>
      <c r="S117" s="287" t="s">
        <v>397</v>
      </c>
      <c r="T117" s="262" t="s">
        <v>336</v>
      </c>
      <c r="U117" s="1146">
        <f>+$H$41</f>
        <v>0</v>
      </c>
      <c r="V117" s="238">
        <f t="shared" si="64"/>
        <v>0</v>
      </c>
      <c r="W117" s="238">
        <f t="shared" si="64"/>
        <v>0</v>
      </c>
      <c r="X117" s="238">
        <f t="shared" si="64"/>
        <v>0</v>
      </c>
      <c r="Y117" s="238">
        <f t="shared" si="64"/>
        <v>0</v>
      </c>
      <c r="Z117" s="238">
        <f t="shared" si="64"/>
        <v>0</v>
      </c>
      <c r="AA117" s="238">
        <f t="shared" si="64"/>
        <v>0</v>
      </c>
      <c r="AB117" s="238">
        <f t="shared" si="64"/>
        <v>0</v>
      </c>
      <c r="AC117" s="238">
        <f t="shared" si="64"/>
        <v>0</v>
      </c>
      <c r="AD117" s="238">
        <f t="shared" si="64"/>
        <v>0</v>
      </c>
      <c r="AE117" s="238">
        <f t="shared" si="64"/>
        <v>0</v>
      </c>
      <c r="AF117" s="238">
        <f t="shared" si="64"/>
        <v>0</v>
      </c>
      <c r="AG117" s="238">
        <f t="shared" si="64"/>
        <v>0</v>
      </c>
      <c r="AH117" s="461">
        <f t="shared" si="54"/>
        <v>0</v>
      </c>
      <c r="AJ117" s="287" t="s">
        <v>397</v>
      </c>
      <c r="AK117" s="262" t="s">
        <v>336</v>
      </c>
      <c r="AL117" s="1151"/>
      <c r="AM117" s="238">
        <f t="shared" si="65"/>
        <v>0</v>
      </c>
      <c r="AN117" s="238">
        <f t="shared" si="65"/>
        <v>0</v>
      </c>
      <c r="AO117" s="238">
        <f t="shared" si="65"/>
        <v>0</v>
      </c>
      <c r="AP117" s="238">
        <f t="shared" si="65"/>
        <v>0</v>
      </c>
      <c r="AQ117" s="238">
        <f t="shared" si="65"/>
        <v>0</v>
      </c>
      <c r="AR117" s="238">
        <f t="shared" si="65"/>
        <v>0</v>
      </c>
      <c r="AS117" s="238">
        <f t="shared" si="65"/>
        <v>0</v>
      </c>
      <c r="AT117" s="238">
        <f t="shared" si="65"/>
        <v>0</v>
      </c>
      <c r="AU117" s="238">
        <f t="shared" si="65"/>
        <v>0</v>
      </c>
      <c r="AV117" s="238">
        <f t="shared" si="65"/>
        <v>0</v>
      </c>
      <c r="AW117" s="238">
        <f t="shared" si="65"/>
        <v>0</v>
      </c>
      <c r="AX117" s="238">
        <f t="shared" si="65"/>
        <v>0</v>
      </c>
      <c r="AY117" s="461">
        <f t="shared" si="56"/>
        <v>0</v>
      </c>
    </row>
    <row r="118" spans="2:51" ht="12.75">
      <c r="B118" s="287" t="s">
        <v>398</v>
      </c>
      <c r="C118" s="263" t="s">
        <v>328</v>
      </c>
      <c r="D118" s="258" t="s">
        <v>301</v>
      </c>
      <c r="E118" s="260">
        <f aca="true" t="shared" si="66" ref="E118:P118">E119+E120+E121+E122</f>
        <v>0</v>
      </c>
      <c r="F118" s="260">
        <f t="shared" si="66"/>
        <v>0</v>
      </c>
      <c r="G118" s="260">
        <f t="shared" si="66"/>
        <v>0</v>
      </c>
      <c r="H118" s="260">
        <f t="shared" si="66"/>
        <v>0</v>
      </c>
      <c r="I118" s="260">
        <f t="shared" si="66"/>
        <v>0</v>
      </c>
      <c r="J118" s="260">
        <f t="shared" si="66"/>
        <v>0</v>
      </c>
      <c r="K118" s="260">
        <f t="shared" si="66"/>
        <v>0</v>
      </c>
      <c r="L118" s="260">
        <f t="shared" si="66"/>
        <v>0</v>
      </c>
      <c r="M118" s="260">
        <f t="shared" si="66"/>
        <v>0</v>
      </c>
      <c r="N118" s="260">
        <f t="shared" si="66"/>
        <v>0</v>
      </c>
      <c r="O118" s="260">
        <f t="shared" si="66"/>
        <v>0</v>
      </c>
      <c r="P118" s="260">
        <f t="shared" si="66"/>
        <v>0</v>
      </c>
      <c r="Q118" s="261">
        <f t="shared" si="58"/>
        <v>0</v>
      </c>
      <c r="R118" s="246"/>
      <c r="S118" s="287" t="s">
        <v>398</v>
      </c>
      <c r="T118" s="263" t="s">
        <v>328</v>
      </c>
      <c r="U118" s="1146"/>
      <c r="V118" s="238">
        <f>+V119+V120+V121+V122</f>
        <v>0</v>
      </c>
      <c r="W118" s="238">
        <f>+W119+W120+W121+W122</f>
        <v>0</v>
      </c>
      <c r="X118" s="238">
        <f aca="true" t="shared" si="67" ref="X118:AD118">+X119+X120+X121+X122</f>
        <v>0</v>
      </c>
      <c r="Y118" s="238">
        <f t="shared" si="67"/>
        <v>0</v>
      </c>
      <c r="Z118" s="238">
        <f t="shared" si="67"/>
        <v>0</v>
      </c>
      <c r="AA118" s="238">
        <f t="shared" si="67"/>
        <v>0</v>
      </c>
      <c r="AB118" s="238">
        <f t="shared" si="67"/>
        <v>0</v>
      </c>
      <c r="AC118" s="238">
        <f t="shared" si="67"/>
        <v>0</v>
      </c>
      <c r="AD118" s="238">
        <f t="shared" si="67"/>
        <v>0</v>
      </c>
      <c r="AE118" s="238">
        <f>+AE119+AE120+AE121+AE122</f>
        <v>0</v>
      </c>
      <c r="AF118" s="238">
        <f>+AF119+AF120+AF121+AF122</f>
        <v>0</v>
      </c>
      <c r="AG118" s="238">
        <f>+AG119+AG120+AG121+AG122</f>
        <v>0</v>
      </c>
      <c r="AH118" s="461">
        <f t="shared" si="54"/>
        <v>0</v>
      </c>
      <c r="AJ118" s="287" t="s">
        <v>398</v>
      </c>
      <c r="AK118" s="263" t="s">
        <v>328</v>
      </c>
      <c r="AL118" s="1146"/>
      <c r="AM118" s="238">
        <f>+AM119+AM120+AM121+AM122</f>
        <v>0</v>
      </c>
      <c r="AN118" s="238">
        <f>+AN119+AN120+AN121+AN122</f>
        <v>0</v>
      </c>
      <c r="AO118" s="238">
        <f aca="true" t="shared" si="68" ref="AO118:AU118">+AO119+AO120+AO121+AO122</f>
        <v>0</v>
      </c>
      <c r="AP118" s="238">
        <f t="shared" si="68"/>
        <v>0</v>
      </c>
      <c r="AQ118" s="238">
        <f t="shared" si="68"/>
        <v>0</v>
      </c>
      <c r="AR118" s="238">
        <f t="shared" si="68"/>
        <v>0</v>
      </c>
      <c r="AS118" s="238">
        <f t="shared" si="68"/>
        <v>0</v>
      </c>
      <c r="AT118" s="238">
        <f t="shared" si="68"/>
        <v>0</v>
      </c>
      <c r="AU118" s="238">
        <f t="shared" si="68"/>
        <v>0</v>
      </c>
      <c r="AV118" s="238">
        <f>+AV119+AV120+AV121+AV122</f>
        <v>0</v>
      </c>
      <c r="AW118" s="238">
        <f>+AW119+AW120+AW121+AW122</f>
        <v>0</v>
      </c>
      <c r="AX118" s="238">
        <f>+AX119+AX120+AX121+AX122</f>
        <v>0</v>
      </c>
      <c r="AY118" s="461">
        <f t="shared" si="56"/>
        <v>0</v>
      </c>
    </row>
    <row r="119" spans="2:51" ht="12.75">
      <c r="B119" s="287" t="s">
        <v>581</v>
      </c>
      <c r="C119" s="263" t="s">
        <v>333</v>
      </c>
      <c r="D119" s="258" t="s">
        <v>301</v>
      </c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61">
        <f t="shared" si="58"/>
        <v>0</v>
      </c>
      <c r="R119" s="246"/>
      <c r="S119" s="287" t="s">
        <v>581</v>
      </c>
      <c r="T119" s="263" t="s">
        <v>333</v>
      </c>
      <c r="U119" s="1146">
        <f>+$H$43</f>
        <v>0</v>
      </c>
      <c r="V119" s="238">
        <f aca="true" t="shared" si="69" ref="V119:AG122">+E119*$U119</f>
        <v>0</v>
      </c>
      <c r="W119" s="238">
        <f t="shared" si="69"/>
        <v>0</v>
      </c>
      <c r="X119" s="238">
        <f t="shared" si="69"/>
        <v>0</v>
      </c>
      <c r="Y119" s="238">
        <f t="shared" si="69"/>
        <v>0</v>
      </c>
      <c r="Z119" s="238">
        <f t="shared" si="69"/>
        <v>0</v>
      </c>
      <c r="AA119" s="238">
        <f t="shared" si="69"/>
        <v>0</v>
      </c>
      <c r="AB119" s="238">
        <f t="shared" si="69"/>
        <v>0</v>
      </c>
      <c r="AC119" s="238">
        <f t="shared" si="69"/>
        <v>0</v>
      </c>
      <c r="AD119" s="238">
        <f t="shared" si="69"/>
        <v>0</v>
      </c>
      <c r="AE119" s="238">
        <f t="shared" si="69"/>
        <v>0</v>
      </c>
      <c r="AF119" s="238">
        <f t="shared" si="69"/>
        <v>0</v>
      </c>
      <c r="AG119" s="238">
        <f t="shared" si="69"/>
        <v>0</v>
      </c>
      <c r="AH119" s="461">
        <f t="shared" si="54"/>
        <v>0</v>
      </c>
      <c r="AJ119" s="287" t="s">
        <v>581</v>
      </c>
      <c r="AK119" s="263" t="s">
        <v>333</v>
      </c>
      <c r="AL119" s="1151"/>
      <c r="AM119" s="238">
        <f aca="true" t="shared" si="70" ref="AM119:AX122">+E119*$AL119</f>
        <v>0</v>
      </c>
      <c r="AN119" s="238">
        <f t="shared" si="70"/>
        <v>0</v>
      </c>
      <c r="AO119" s="238">
        <f t="shared" si="70"/>
        <v>0</v>
      </c>
      <c r="AP119" s="238">
        <f t="shared" si="70"/>
        <v>0</v>
      </c>
      <c r="AQ119" s="238">
        <f t="shared" si="70"/>
        <v>0</v>
      </c>
      <c r="AR119" s="238">
        <f t="shared" si="70"/>
        <v>0</v>
      </c>
      <c r="AS119" s="238">
        <f t="shared" si="70"/>
        <v>0</v>
      </c>
      <c r="AT119" s="238">
        <f t="shared" si="70"/>
        <v>0</v>
      </c>
      <c r="AU119" s="238">
        <f t="shared" si="70"/>
        <v>0</v>
      </c>
      <c r="AV119" s="238">
        <f t="shared" si="70"/>
        <v>0</v>
      </c>
      <c r="AW119" s="238">
        <f t="shared" si="70"/>
        <v>0</v>
      </c>
      <c r="AX119" s="238">
        <f t="shared" si="70"/>
        <v>0</v>
      </c>
      <c r="AY119" s="461">
        <f t="shared" si="56"/>
        <v>0</v>
      </c>
    </row>
    <row r="120" spans="2:51" ht="12.75">
      <c r="B120" s="287" t="s">
        <v>582</v>
      </c>
      <c r="C120" s="262" t="s">
        <v>334</v>
      </c>
      <c r="D120" s="258" t="s">
        <v>301</v>
      </c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61">
        <f t="shared" si="58"/>
        <v>0</v>
      </c>
      <c r="R120" s="246"/>
      <c r="S120" s="287" t="s">
        <v>582</v>
      </c>
      <c r="T120" s="262" t="s">
        <v>334</v>
      </c>
      <c r="U120" s="1146">
        <f>+$H$43</f>
        <v>0</v>
      </c>
      <c r="V120" s="238">
        <f t="shared" si="69"/>
        <v>0</v>
      </c>
      <c r="W120" s="238">
        <f t="shared" si="69"/>
        <v>0</v>
      </c>
      <c r="X120" s="238">
        <f t="shared" si="69"/>
        <v>0</v>
      </c>
      <c r="Y120" s="238">
        <f t="shared" si="69"/>
        <v>0</v>
      </c>
      <c r="Z120" s="238">
        <f t="shared" si="69"/>
        <v>0</v>
      </c>
      <c r="AA120" s="238">
        <f t="shared" si="69"/>
        <v>0</v>
      </c>
      <c r="AB120" s="238">
        <f t="shared" si="69"/>
        <v>0</v>
      </c>
      <c r="AC120" s="238">
        <f t="shared" si="69"/>
        <v>0</v>
      </c>
      <c r="AD120" s="238">
        <f t="shared" si="69"/>
        <v>0</v>
      </c>
      <c r="AE120" s="238">
        <f t="shared" si="69"/>
        <v>0</v>
      </c>
      <c r="AF120" s="238">
        <f t="shared" si="69"/>
        <v>0</v>
      </c>
      <c r="AG120" s="238">
        <f t="shared" si="69"/>
        <v>0</v>
      </c>
      <c r="AH120" s="461">
        <f t="shared" si="54"/>
        <v>0</v>
      </c>
      <c r="AJ120" s="287" t="s">
        <v>582</v>
      </c>
      <c r="AK120" s="262" t="s">
        <v>334</v>
      </c>
      <c r="AL120" s="1151"/>
      <c r="AM120" s="238">
        <f t="shared" si="70"/>
        <v>0</v>
      </c>
      <c r="AN120" s="238">
        <f t="shared" si="70"/>
        <v>0</v>
      </c>
      <c r="AO120" s="238">
        <f t="shared" si="70"/>
        <v>0</v>
      </c>
      <c r="AP120" s="238">
        <f t="shared" si="70"/>
        <v>0</v>
      </c>
      <c r="AQ120" s="238">
        <f t="shared" si="70"/>
        <v>0</v>
      </c>
      <c r="AR120" s="238">
        <f t="shared" si="70"/>
        <v>0</v>
      </c>
      <c r="AS120" s="238">
        <f t="shared" si="70"/>
        <v>0</v>
      </c>
      <c r="AT120" s="238">
        <f t="shared" si="70"/>
        <v>0</v>
      </c>
      <c r="AU120" s="238">
        <f t="shared" si="70"/>
        <v>0</v>
      </c>
      <c r="AV120" s="238">
        <f t="shared" si="70"/>
        <v>0</v>
      </c>
      <c r="AW120" s="238">
        <f t="shared" si="70"/>
        <v>0</v>
      </c>
      <c r="AX120" s="238">
        <f t="shared" si="70"/>
        <v>0</v>
      </c>
      <c r="AY120" s="461">
        <f t="shared" si="56"/>
        <v>0</v>
      </c>
    </row>
    <row r="121" spans="2:51" ht="12.75">
      <c r="B121" s="287" t="s">
        <v>583</v>
      </c>
      <c r="C121" s="263" t="s">
        <v>335</v>
      </c>
      <c r="D121" s="258" t="s">
        <v>301</v>
      </c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61">
        <f t="shared" si="58"/>
        <v>0</v>
      </c>
      <c r="R121" s="246"/>
      <c r="S121" s="287" t="s">
        <v>583</v>
      </c>
      <c r="T121" s="263" t="s">
        <v>335</v>
      </c>
      <c r="U121" s="1146">
        <f>+$H$44</f>
        <v>0</v>
      </c>
      <c r="V121" s="238">
        <f t="shared" si="69"/>
        <v>0</v>
      </c>
      <c r="W121" s="238">
        <f t="shared" si="69"/>
        <v>0</v>
      </c>
      <c r="X121" s="238">
        <f t="shared" si="69"/>
        <v>0</v>
      </c>
      <c r="Y121" s="238">
        <f t="shared" si="69"/>
        <v>0</v>
      </c>
      <c r="Z121" s="238">
        <f t="shared" si="69"/>
        <v>0</v>
      </c>
      <c r="AA121" s="238">
        <f t="shared" si="69"/>
        <v>0</v>
      </c>
      <c r="AB121" s="238">
        <f t="shared" si="69"/>
        <v>0</v>
      </c>
      <c r="AC121" s="238">
        <f t="shared" si="69"/>
        <v>0</v>
      </c>
      <c r="AD121" s="238">
        <f t="shared" si="69"/>
        <v>0</v>
      </c>
      <c r="AE121" s="238">
        <f t="shared" si="69"/>
        <v>0</v>
      </c>
      <c r="AF121" s="238">
        <f t="shared" si="69"/>
        <v>0</v>
      </c>
      <c r="AG121" s="238">
        <f t="shared" si="69"/>
        <v>0</v>
      </c>
      <c r="AH121" s="461">
        <f t="shared" si="54"/>
        <v>0</v>
      </c>
      <c r="AJ121" s="287" t="s">
        <v>583</v>
      </c>
      <c r="AK121" s="263" t="s">
        <v>335</v>
      </c>
      <c r="AL121" s="1151"/>
      <c r="AM121" s="238">
        <f t="shared" si="70"/>
        <v>0</v>
      </c>
      <c r="AN121" s="238">
        <f t="shared" si="70"/>
        <v>0</v>
      </c>
      <c r="AO121" s="238">
        <f t="shared" si="70"/>
        <v>0</v>
      </c>
      <c r="AP121" s="238">
        <f t="shared" si="70"/>
        <v>0</v>
      </c>
      <c r="AQ121" s="238">
        <f t="shared" si="70"/>
        <v>0</v>
      </c>
      <c r="AR121" s="238">
        <f t="shared" si="70"/>
        <v>0</v>
      </c>
      <c r="AS121" s="238">
        <f t="shared" si="70"/>
        <v>0</v>
      </c>
      <c r="AT121" s="238">
        <f t="shared" si="70"/>
        <v>0</v>
      </c>
      <c r="AU121" s="238">
        <f t="shared" si="70"/>
        <v>0</v>
      </c>
      <c r="AV121" s="238">
        <f t="shared" si="70"/>
        <v>0</v>
      </c>
      <c r="AW121" s="238">
        <f t="shared" si="70"/>
        <v>0</v>
      </c>
      <c r="AX121" s="238">
        <f t="shared" si="70"/>
        <v>0</v>
      </c>
      <c r="AY121" s="461">
        <f t="shared" si="56"/>
        <v>0</v>
      </c>
    </row>
    <row r="122" spans="2:51" ht="12.75">
      <c r="B122" s="287" t="s">
        <v>584</v>
      </c>
      <c r="C122" s="262" t="s">
        <v>336</v>
      </c>
      <c r="D122" s="258" t="s">
        <v>301</v>
      </c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61">
        <f t="shared" si="58"/>
        <v>0</v>
      </c>
      <c r="R122" s="246"/>
      <c r="S122" s="287" t="s">
        <v>584</v>
      </c>
      <c r="T122" s="262" t="s">
        <v>336</v>
      </c>
      <c r="U122" s="1146">
        <f>+$H$44</f>
        <v>0</v>
      </c>
      <c r="V122" s="238">
        <f t="shared" si="69"/>
        <v>0</v>
      </c>
      <c r="W122" s="238">
        <f t="shared" si="69"/>
        <v>0</v>
      </c>
      <c r="X122" s="238">
        <f t="shared" si="69"/>
        <v>0</v>
      </c>
      <c r="Y122" s="238">
        <f t="shared" si="69"/>
        <v>0</v>
      </c>
      <c r="Z122" s="238">
        <f t="shared" si="69"/>
        <v>0</v>
      </c>
      <c r="AA122" s="238">
        <f t="shared" si="69"/>
        <v>0</v>
      </c>
      <c r="AB122" s="238">
        <f t="shared" si="69"/>
        <v>0</v>
      </c>
      <c r="AC122" s="238">
        <f t="shared" si="69"/>
        <v>0</v>
      </c>
      <c r="AD122" s="238">
        <f t="shared" si="69"/>
        <v>0</v>
      </c>
      <c r="AE122" s="238">
        <f t="shared" si="69"/>
        <v>0</v>
      </c>
      <c r="AF122" s="238">
        <f t="shared" si="69"/>
        <v>0</v>
      </c>
      <c r="AG122" s="238">
        <f t="shared" si="69"/>
        <v>0</v>
      </c>
      <c r="AH122" s="461">
        <f t="shared" si="54"/>
        <v>0</v>
      </c>
      <c r="AJ122" s="287" t="s">
        <v>584</v>
      </c>
      <c r="AK122" s="262" t="s">
        <v>336</v>
      </c>
      <c r="AL122" s="1151"/>
      <c r="AM122" s="238">
        <f t="shared" si="70"/>
        <v>0</v>
      </c>
      <c r="AN122" s="238">
        <f t="shared" si="70"/>
        <v>0</v>
      </c>
      <c r="AO122" s="238">
        <f t="shared" si="70"/>
        <v>0</v>
      </c>
      <c r="AP122" s="238">
        <f t="shared" si="70"/>
        <v>0</v>
      </c>
      <c r="AQ122" s="238">
        <f t="shared" si="70"/>
        <v>0</v>
      </c>
      <c r="AR122" s="238">
        <f t="shared" si="70"/>
        <v>0</v>
      </c>
      <c r="AS122" s="238">
        <f t="shared" si="70"/>
        <v>0</v>
      </c>
      <c r="AT122" s="238">
        <f t="shared" si="70"/>
        <v>0</v>
      </c>
      <c r="AU122" s="238">
        <f t="shared" si="70"/>
        <v>0</v>
      </c>
      <c r="AV122" s="238">
        <f t="shared" si="70"/>
        <v>0</v>
      </c>
      <c r="AW122" s="238">
        <f t="shared" si="70"/>
        <v>0</v>
      </c>
      <c r="AX122" s="238">
        <f t="shared" si="70"/>
        <v>0</v>
      </c>
      <c r="AY122" s="461">
        <f t="shared" si="56"/>
        <v>0</v>
      </c>
    </row>
    <row r="123" spans="2:51" ht="12.75">
      <c r="B123" s="287" t="s">
        <v>585</v>
      </c>
      <c r="C123" s="263" t="s">
        <v>330</v>
      </c>
      <c r="D123" s="258" t="s">
        <v>301</v>
      </c>
      <c r="E123" s="260">
        <f aca="true" t="shared" si="71" ref="E123:P123">E124+E125</f>
        <v>0</v>
      </c>
      <c r="F123" s="260">
        <f t="shared" si="71"/>
        <v>0</v>
      </c>
      <c r="G123" s="260">
        <f t="shared" si="71"/>
        <v>0</v>
      </c>
      <c r="H123" s="260">
        <f t="shared" si="71"/>
        <v>0</v>
      </c>
      <c r="I123" s="260">
        <f t="shared" si="71"/>
        <v>0</v>
      </c>
      <c r="J123" s="260">
        <f t="shared" si="71"/>
        <v>0</v>
      </c>
      <c r="K123" s="260">
        <f t="shared" si="71"/>
        <v>0</v>
      </c>
      <c r="L123" s="260">
        <f t="shared" si="71"/>
        <v>0</v>
      </c>
      <c r="M123" s="260">
        <f t="shared" si="71"/>
        <v>0</v>
      </c>
      <c r="N123" s="260">
        <f t="shared" si="71"/>
        <v>0</v>
      </c>
      <c r="O123" s="260">
        <f t="shared" si="71"/>
        <v>0</v>
      </c>
      <c r="P123" s="260">
        <f t="shared" si="71"/>
        <v>0</v>
      </c>
      <c r="Q123" s="261">
        <f t="shared" si="58"/>
        <v>0</v>
      </c>
      <c r="R123" s="246"/>
      <c r="S123" s="287" t="s">
        <v>585</v>
      </c>
      <c r="T123" s="263" t="s">
        <v>330</v>
      </c>
      <c r="U123" s="1146"/>
      <c r="V123" s="238">
        <f>+V124+V125</f>
        <v>0</v>
      </c>
      <c r="W123" s="238">
        <f>+W124+W125</f>
        <v>0</v>
      </c>
      <c r="X123" s="238">
        <f aca="true" t="shared" si="72" ref="X123:AD123">+X124+X125</f>
        <v>0</v>
      </c>
      <c r="Y123" s="238">
        <f t="shared" si="72"/>
        <v>0</v>
      </c>
      <c r="Z123" s="238">
        <f t="shared" si="72"/>
        <v>0</v>
      </c>
      <c r="AA123" s="238">
        <f t="shared" si="72"/>
        <v>0</v>
      </c>
      <c r="AB123" s="238">
        <f t="shared" si="72"/>
        <v>0</v>
      </c>
      <c r="AC123" s="238">
        <f t="shared" si="72"/>
        <v>0</v>
      </c>
      <c r="AD123" s="238">
        <f t="shared" si="72"/>
        <v>0</v>
      </c>
      <c r="AE123" s="238">
        <f>+AE124+AE125</f>
        <v>0</v>
      </c>
      <c r="AF123" s="238">
        <f>+AF124+AF125</f>
        <v>0</v>
      </c>
      <c r="AG123" s="238">
        <f>+AG124+AG125</f>
        <v>0</v>
      </c>
      <c r="AH123" s="461">
        <f t="shared" si="54"/>
        <v>0</v>
      </c>
      <c r="AJ123" s="287" t="s">
        <v>585</v>
      </c>
      <c r="AK123" s="263" t="s">
        <v>330</v>
      </c>
      <c r="AL123" s="1146"/>
      <c r="AM123" s="238">
        <f>+AM124+AM125</f>
        <v>0</v>
      </c>
      <c r="AN123" s="238">
        <f>+AN124+AN125</f>
        <v>0</v>
      </c>
      <c r="AO123" s="238">
        <f aca="true" t="shared" si="73" ref="AO123:AU123">+AO124+AO125</f>
        <v>0</v>
      </c>
      <c r="AP123" s="238">
        <f t="shared" si="73"/>
        <v>0</v>
      </c>
      <c r="AQ123" s="238">
        <f t="shared" si="73"/>
        <v>0</v>
      </c>
      <c r="AR123" s="238">
        <f t="shared" si="73"/>
        <v>0</v>
      </c>
      <c r="AS123" s="238">
        <f t="shared" si="73"/>
        <v>0</v>
      </c>
      <c r="AT123" s="238">
        <f t="shared" si="73"/>
        <v>0</v>
      </c>
      <c r="AU123" s="238">
        <f t="shared" si="73"/>
        <v>0</v>
      </c>
      <c r="AV123" s="238">
        <f>+AV124+AV125</f>
        <v>0</v>
      </c>
      <c r="AW123" s="238">
        <f>+AW124+AW125</f>
        <v>0</v>
      </c>
      <c r="AX123" s="238">
        <f>+AX124+AX125</f>
        <v>0</v>
      </c>
      <c r="AY123" s="461">
        <f t="shared" si="56"/>
        <v>0</v>
      </c>
    </row>
    <row r="124" spans="2:51" ht="12.75">
      <c r="B124" s="287" t="s">
        <v>586</v>
      </c>
      <c r="C124" s="263" t="s">
        <v>337</v>
      </c>
      <c r="D124" s="258" t="s">
        <v>301</v>
      </c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61">
        <f t="shared" si="58"/>
        <v>0</v>
      </c>
      <c r="R124" s="246"/>
      <c r="S124" s="287" t="s">
        <v>586</v>
      </c>
      <c r="T124" s="263" t="s">
        <v>337</v>
      </c>
      <c r="U124" s="1146">
        <f>+$H$46</f>
        <v>0</v>
      </c>
      <c r="V124" s="238">
        <f aca="true" t="shared" si="74" ref="V124:AG125">+E124*$U124</f>
        <v>0</v>
      </c>
      <c r="W124" s="238">
        <f t="shared" si="74"/>
        <v>0</v>
      </c>
      <c r="X124" s="238">
        <f t="shared" si="74"/>
        <v>0</v>
      </c>
      <c r="Y124" s="238">
        <f t="shared" si="74"/>
        <v>0</v>
      </c>
      <c r="Z124" s="238">
        <f t="shared" si="74"/>
        <v>0</v>
      </c>
      <c r="AA124" s="238">
        <f t="shared" si="74"/>
        <v>0</v>
      </c>
      <c r="AB124" s="238">
        <f t="shared" si="74"/>
        <v>0</v>
      </c>
      <c r="AC124" s="238">
        <f t="shared" si="74"/>
        <v>0</v>
      </c>
      <c r="AD124" s="238">
        <f t="shared" si="74"/>
        <v>0</v>
      </c>
      <c r="AE124" s="238">
        <f t="shared" si="74"/>
        <v>0</v>
      </c>
      <c r="AF124" s="238">
        <f t="shared" si="74"/>
        <v>0</v>
      </c>
      <c r="AG124" s="238">
        <f t="shared" si="74"/>
        <v>0</v>
      </c>
      <c r="AH124" s="461">
        <f t="shared" si="54"/>
        <v>0</v>
      </c>
      <c r="AJ124" s="287" t="s">
        <v>586</v>
      </c>
      <c r="AK124" s="263" t="s">
        <v>337</v>
      </c>
      <c r="AL124" s="1151"/>
      <c r="AM124" s="238">
        <f aca="true" t="shared" si="75" ref="AM124:AX125">+E124*$AL124</f>
        <v>0</v>
      </c>
      <c r="AN124" s="238">
        <f t="shared" si="75"/>
        <v>0</v>
      </c>
      <c r="AO124" s="238">
        <f t="shared" si="75"/>
        <v>0</v>
      </c>
      <c r="AP124" s="238">
        <f t="shared" si="75"/>
        <v>0</v>
      </c>
      <c r="AQ124" s="238">
        <f t="shared" si="75"/>
        <v>0</v>
      </c>
      <c r="AR124" s="238">
        <f t="shared" si="75"/>
        <v>0</v>
      </c>
      <c r="AS124" s="238">
        <f t="shared" si="75"/>
        <v>0</v>
      </c>
      <c r="AT124" s="238">
        <f t="shared" si="75"/>
        <v>0</v>
      </c>
      <c r="AU124" s="238">
        <f t="shared" si="75"/>
        <v>0</v>
      </c>
      <c r="AV124" s="238">
        <f t="shared" si="75"/>
        <v>0</v>
      </c>
      <c r="AW124" s="238">
        <f t="shared" si="75"/>
        <v>0</v>
      </c>
      <c r="AX124" s="238">
        <f t="shared" si="75"/>
        <v>0</v>
      </c>
      <c r="AY124" s="461">
        <f t="shared" si="56"/>
        <v>0</v>
      </c>
    </row>
    <row r="125" spans="2:51" ht="12.75">
      <c r="B125" s="287" t="s">
        <v>587</v>
      </c>
      <c r="C125" s="263" t="s">
        <v>338</v>
      </c>
      <c r="D125" s="258" t="s">
        <v>301</v>
      </c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61">
        <f t="shared" si="58"/>
        <v>0</v>
      </c>
      <c r="R125" s="246"/>
      <c r="S125" s="287" t="s">
        <v>587</v>
      </c>
      <c r="T125" s="263" t="s">
        <v>338</v>
      </c>
      <c r="U125" s="1147">
        <f>+$H$47</f>
        <v>0</v>
      </c>
      <c r="V125" s="238">
        <f t="shared" si="74"/>
        <v>0</v>
      </c>
      <c r="W125" s="238">
        <f t="shared" si="74"/>
        <v>0</v>
      </c>
      <c r="X125" s="238">
        <f t="shared" si="74"/>
        <v>0</v>
      </c>
      <c r="Y125" s="238">
        <f t="shared" si="74"/>
        <v>0</v>
      </c>
      <c r="Z125" s="238">
        <f t="shared" si="74"/>
        <v>0</v>
      </c>
      <c r="AA125" s="238">
        <f t="shared" si="74"/>
        <v>0</v>
      </c>
      <c r="AB125" s="238">
        <f t="shared" si="74"/>
        <v>0</v>
      </c>
      <c r="AC125" s="238">
        <f t="shared" si="74"/>
        <v>0</v>
      </c>
      <c r="AD125" s="238">
        <f t="shared" si="74"/>
        <v>0</v>
      </c>
      <c r="AE125" s="238">
        <f t="shared" si="74"/>
        <v>0</v>
      </c>
      <c r="AF125" s="238">
        <f t="shared" si="74"/>
        <v>0</v>
      </c>
      <c r="AG125" s="238">
        <f t="shared" si="74"/>
        <v>0</v>
      </c>
      <c r="AH125" s="461">
        <f t="shared" si="54"/>
        <v>0</v>
      </c>
      <c r="AJ125" s="287" t="s">
        <v>587</v>
      </c>
      <c r="AK125" s="263" t="s">
        <v>338</v>
      </c>
      <c r="AL125" s="1152"/>
      <c r="AM125" s="238">
        <f t="shared" si="75"/>
        <v>0</v>
      </c>
      <c r="AN125" s="238">
        <f t="shared" si="75"/>
        <v>0</v>
      </c>
      <c r="AO125" s="238">
        <f t="shared" si="75"/>
        <v>0</v>
      </c>
      <c r="AP125" s="238">
        <f t="shared" si="75"/>
        <v>0</v>
      </c>
      <c r="AQ125" s="238">
        <f t="shared" si="75"/>
        <v>0</v>
      </c>
      <c r="AR125" s="238">
        <f t="shared" si="75"/>
        <v>0</v>
      </c>
      <c r="AS125" s="238">
        <f t="shared" si="75"/>
        <v>0</v>
      </c>
      <c r="AT125" s="238">
        <f t="shared" si="75"/>
        <v>0</v>
      </c>
      <c r="AU125" s="238">
        <f t="shared" si="75"/>
        <v>0</v>
      </c>
      <c r="AV125" s="238">
        <f t="shared" si="75"/>
        <v>0</v>
      </c>
      <c r="AW125" s="238">
        <f t="shared" si="75"/>
        <v>0</v>
      </c>
      <c r="AX125" s="238">
        <f t="shared" si="75"/>
        <v>0</v>
      </c>
      <c r="AY125" s="461">
        <f t="shared" si="56"/>
        <v>0</v>
      </c>
    </row>
    <row r="126" spans="2:51" ht="12.75">
      <c r="B126" s="287" t="s">
        <v>31</v>
      </c>
      <c r="C126" s="257" t="s">
        <v>339</v>
      </c>
      <c r="D126" s="258" t="s">
        <v>301</v>
      </c>
      <c r="E126" s="260">
        <f>E130+E137+E150+E163</f>
        <v>0</v>
      </c>
      <c r="F126" s="260">
        <f aca="true" t="shared" si="76" ref="F126:Q126">F130+F137+F150+F163</f>
        <v>0</v>
      </c>
      <c r="G126" s="260">
        <f t="shared" si="76"/>
        <v>0</v>
      </c>
      <c r="H126" s="260">
        <f t="shared" si="76"/>
        <v>0</v>
      </c>
      <c r="I126" s="260">
        <f t="shared" si="76"/>
        <v>0</v>
      </c>
      <c r="J126" s="260">
        <f t="shared" si="76"/>
        <v>0</v>
      </c>
      <c r="K126" s="260">
        <f t="shared" si="76"/>
        <v>0</v>
      </c>
      <c r="L126" s="260">
        <f t="shared" si="76"/>
        <v>0</v>
      </c>
      <c r="M126" s="260">
        <f t="shared" si="76"/>
        <v>0</v>
      </c>
      <c r="N126" s="260">
        <f t="shared" si="76"/>
        <v>0</v>
      </c>
      <c r="O126" s="260">
        <f t="shared" si="76"/>
        <v>0</v>
      </c>
      <c r="P126" s="260">
        <f t="shared" si="76"/>
        <v>0</v>
      </c>
      <c r="Q126" s="261">
        <f t="shared" si="76"/>
        <v>0</v>
      </c>
      <c r="R126" s="246"/>
      <c r="S126" s="288" t="s">
        <v>31</v>
      </c>
      <c r="T126" s="471" t="s">
        <v>339</v>
      </c>
      <c r="U126" s="1148"/>
      <c r="V126" s="247">
        <f>+V127+V134+V160+V147</f>
        <v>0</v>
      </c>
      <c r="W126" s="247">
        <f aca="true" t="shared" si="77" ref="W126:AH126">+W127+W134+W160+W147</f>
        <v>0</v>
      </c>
      <c r="X126" s="247">
        <f t="shared" si="77"/>
        <v>0</v>
      </c>
      <c r="Y126" s="247">
        <f t="shared" si="77"/>
        <v>0</v>
      </c>
      <c r="Z126" s="247">
        <f t="shared" si="77"/>
        <v>0</v>
      </c>
      <c r="AA126" s="247">
        <f t="shared" si="77"/>
        <v>0</v>
      </c>
      <c r="AB126" s="247">
        <f t="shared" si="77"/>
        <v>0</v>
      </c>
      <c r="AC126" s="247">
        <f t="shared" si="77"/>
        <v>0</v>
      </c>
      <c r="AD126" s="247">
        <f t="shared" si="77"/>
        <v>0</v>
      </c>
      <c r="AE126" s="247">
        <f t="shared" si="77"/>
        <v>0</v>
      </c>
      <c r="AF126" s="247">
        <f t="shared" si="77"/>
        <v>0</v>
      </c>
      <c r="AG126" s="247">
        <f t="shared" si="77"/>
        <v>0</v>
      </c>
      <c r="AH126" s="472">
        <f t="shared" si="77"/>
        <v>0</v>
      </c>
      <c r="AJ126" s="288" t="s">
        <v>31</v>
      </c>
      <c r="AK126" s="471" t="s">
        <v>339</v>
      </c>
      <c r="AL126" s="1148"/>
      <c r="AM126" s="247">
        <f>+AM127+AM134+AM160+AM147</f>
        <v>0</v>
      </c>
      <c r="AN126" s="247">
        <f aca="true" t="shared" si="78" ref="AN126:AY126">+AN127+AN134+AN160+AN147</f>
        <v>0</v>
      </c>
      <c r="AO126" s="247">
        <f t="shared" si="78"/>
        <v>0</v>
      </c>
      <c r="AP126" s="247">
        <f t="shared" si="78"/>
        <v>0</v>
      </c>
      <c r="AQ126" s="247">
        <f t="shared" si="78"/>
        <v>0</v>
      </c>
      <c r="AR126" s="247">
        <f t="shared" si="78"/>
        <v>0</v>
      </c>
      <c r="AS126" s="247">
        <f t="shared" si="78"/>
        <v>0</v>
      </c>
      <c r="AT126" s="247">
        <f t="shared" si="78"/>
        <v>0</v>
      </c>
      <c r="AU126" s="247">
        <f t="shared" si="78"/>
        <v>0</v>
      </c>
      <c r="AV126" s="247">
        <f t="shared" si="78"/>
        <v>0</v>
      </c>
      <c r="AW126" s="247">
        <f t="shared" si="78"/>
        <v>0</v>
      </c>
      <c r="AX126" s="247">
        <f t="shared" si="78"/>
        <v>0</v>
      </c>
      <c r="AY126" s="472">
        <f t="shared" si="78"/>
        <v>0</v>
      </c>
    </row>
    <row r="127" spans="2:51" ht="12.75">
      <c r="B127" s="287"/>
      <c r="C127" s="262" t="s">
        <v>325</v>
      </c>
      <c r="D127" s="258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1"/>
      <c r="R127" s="246"/>
      <c r="S127" s="292"/>
      <c r="T127" s="303" t="s">
        <v>325</v>
      </c>
      <c r="U127" s="1148"/>
      <c r="V127" s="286">
        <f>+V128+V129+V130</f>
        <v>0</v>
      </c>
      <c r="W127" s="286">
        <f>+W128+W129+W130</f>
        <v>0</v>
      </c>
      <c r="X127" s="286">
        <f aca="true" t="shared" si="79" ref="X127:AD127">+X128+X129+X130</f>
        <v>0</v>
      </c>
      <c r="Y127" s="286">
        <f t="shared" si="79"/>
        <v>0</v>
      </c>
      <c r="Z127" s="286">
        <f t="shared" si="79"/>
        <v>0</v>
      </c>
      <c r="AA127" s="286">
        <f t="shared" si="79"/>
        <v>0</v>
      </c>
      <c r="AB127" s="286">
        <f t="shared" si="79"/>
        <v>0</v>
      </c>
      <c r="AC127" s="286">
        <f t="shared" si="79"/>
        <v>0</v>
      </c>
      <c r="AD127" s="286">
        <f t="shared" si="79"/>
        <v>0</v>
      </c>
      <c r="AE127" s="286">
        <f>+AE128+AE129+AE130</f>
        <v>0</v>
      </c>
      <c r="AF127" s="286">
        <f>+AF128+AF129+AF130</f>
        <v>0</v>
      </c>
      <c r="AG127" s="286">
        <f>+AG128+AG129+AG130</f>
        <v>0</v>
      </c>
      <c r="AH127" s="475">
        <f>+AH128+AH129+AH130</f>
        <v>0</v>
      </c>
      <c r="AJ127" s="292"/>
      <c r="AK127" s="303" t="s">
        <v>325</v>
      </c>
      <c r="AL127" s="1148"/>
      <c r="AM127" s="286">
        <f>+AM128+AM129+AM130</f>
        <v>0</v>
      </c>
      <c r="AN127" s="286">
        <f>+AN128+AN129+AN130</f>
        <v>0</v>
      </c>
      <c r="AO127" s="286">
        <f aca="true" t="shared" si="80" ref="AO127:AU127">+AO128+AO129+AO130</f>
        <v>0</v>
      </c>
      <c r="AP127" s="286">
        <f t="shared" si="80"/>
        <v>0</v>
      </c>
      <c r="AQ127" s="286">
        <f t="shared" si="80"/>
        <v>0</v>
      </c>
      <c r="AR127" s="286">
        <f t="shared" si="80"/>
        <v>0</v>
      </c>
      <c r="AS127" s="286">
        <f t="shared" si="80"/>
        <v>0</v>
      </c>
      <c r="AT127" s="286">
        <f t="shared" si="80"/>
        <v>0</v>
      </c>
      <c r="AU127" s="286">
        <f t="shared" si="80"/>
        <v>0</v>
      </c>
      <c r="AV127" s="286">
        <f>+AV128+AV129+AV130</f>
        <v>0</v>
      </c>
      <c r="AW127" s="286">
        <f>+AW128+AW129+AW130</f>
        <v>0</v>
      </c>
      <c r="AX127" s="286">
        <f>+AX128+AX129+AX130</f>
        <v>0</v>
      </c>
      <c r="AY127" s="475">
        <f>+AY128+AY129+AY130</f>
        <v>0</v>
      </c>
    </row>
    <row r="128" spans="2:51" ht="12.75">
      <c r="B128" s="287" t="s">
        <v>308</v>
      </c>
      <c r="C128" s="257" t="s">
        <v>306</v>
      </c>
      <c r="D128" s="258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61">
        <f aca="true" t="shared" si="81" ref="Q128:Q133">SUM(E128:P128)</f>
        <v>0</v>
      </c>
      <c r="R128" s="246"/>
      <c r="S128" s="249" t="s">
        <v>308</v>
      </c>
      <c r="T128" s="250" t="s">
        <v>306</v>
      </c>
      <c r="U128" s="1146">
        <f>+$H$72</f>
        <v>0</v>
      </c>
      <c r="V128" s="238">
        <f aca="true" t="shared" si="82" ref="V128:AG128">+E128*$U128/1000</f>
        <v>0</v>
      </c>
      <c r="W128" s="238">
        <f t="shared" si="82"/>
        <v>0</v>
      </c>
      <c r="X128" s="238">
        <f t="shared" si="82"/>
        <v>0</v>
      </c>
      <c r="Y128" s="238">
        <f t="shared" si="82"/>
        <v>0</v>
      </c>
      <c r="Z128" s="238">
        <f t="shared" si="82"/>
        <v>0</v>
      </c>
      <c r="AA128" s="238">
        <f t="shared" si="82"/>
        <v>0</v>
      </c>
      <c r="AB128" s="238">
        <f t="shared" si="82"/>
        <v>0</v>
      </c>
      <c r="AC128" s="238">
        <f t="shared" si="82"/>
        <v>0</v>
      </c>
      <c r="AD128" s="238">
        <f t="shared" si="82"/>
        <v>0</v>
      </c>
      <c r="AE128" s="238">
        <f t="shared" si="82"/>
        <v>0</v>
      </c>
      <c r="AF128" s="238">
        <f t="shared" si="82"/>
        <v>0</v>
      </c>
      <c r="AG128" s="238">
        <f t="shared" si="82"/>
        <v>0</v>
      </c>
      <c r="AH128" s="461">
        <f aca="true" t="shared" si="83" ref="AH128:AH133">SUM(V128:AG128)</f>
        <v>0</v>
      </c>
      <c r="AJ128" s="249" t="s">
        <v>308</v>
      </c>
      <c r="AK128" s="250" t="s">
        <v>306</v>
      </c>
      <c r="AL128" s="1151"/>
      <c r="AM128" s="238">
        <f aca="true" t="shared" si="84" ref="AM128:AX128">+E128*$AL128/1000</f>
        <v>0</v>
      </c>
      <c r="AN128" s="238">
        <f t="shared" si="84"/>
        <v>0</v>
      </c>
      <c r="AO128" s="238">
        <f t="shared" si="84"/>
        <v>0</v>
      </c>
      <c r="AP128" s="238">
        <f t="shared" si="84"/>
        <v>0</v>
      </c>
      <c r="AQ128" s="238">
        <f t="shared" si="84"/>
        <v>0</v>
      </c>
      <c r="AR128" s="238">
        <f t="shared" si="84"/>
        <v>0</v>
      </c>
      <c r="AS128" s="238">
        <f t="shared" si="84"/>
        <v>0</v>
      </c>
      <c r="AT128" s="238">
        <f t="shared" si="84"/>
        <v>0</v>
      </c>
      <c r="AU128" s="238">
        <f t="shared" si="84"/>
        <v>0</v>
      </c>
      <c r="AV128" s="238">
        <f t="shared" si="84"/>
        <v>0</v>
      </c>
      <c r="AW128" s="238">
        <f t="shared" si="84"/>
        <v>0</v>
      </c>
      <c r="AX128" s="238">
        <f t="shared" si="84"/>
        <v>0</v>
      </c>
      <c r="AY128" s="461">
        <f aca="true" t="shared" si="85" ref="AY128:AY133">SUM(AM128:AX128)</f>
        <v>0</v>
      </c>
    </row>
    <row r="129" spans="2:51" ht="12.75">
      <c r="B129" s="287" t="s">
        <v>310</v>
      </c>
      <c r="C129" s="257" t="s">
        <v>309</v>
      </c>
      <c r="D129" s="258" t="s">
        <v>299</v>
      </c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61">
        <f t="shared" si="81"/>
        <v>0</v>
      </c>
      <c r="R129" s="246"/>
      <c r="S129" s="287" t="s">
        <v>310</v>
      </c>
      <c r="T129" s="257" t="s">
        <v>309</v>
      </c>
      <c r="U129" s="1145">
        <f>+$H$21</f>
        <v>0</v>
      </c>
      <c r="V129" s="238">
        <f aca="true" t="shared" si="86" ref="V129:AG129">+E129*$U129</f>
        <v>0</v>
      </c>
      <c r="W129" s="238">
        <f t="shared" si="86"/>
        <v>0</v>
      </c>
      <c r="X129" s="238">
        <f t="shared" si="86"/>
        <v>0</v>
      </c>
      <c r="Y129" s="238">
        <f t="shared" si="86"/>
        <v>0</v>
      </c>
      <c r="Z129" s="238">
        <f t="shared" si="86"/>
        <v>0</v>
      </c>
      <c r="AA129" s="238">
        <f t="shared" si="86"/>
        <v>0</v>
      </c>
      <c r="AB129" s="238">
        <f t="shared" si="86"/>
        <v>0</v>
      </c>
      <c r="AC129" s="238">
        <f t="shared" si="86"/>
        <v>0</v>
      </c>
      <c r="AD129" s="238">
        <f t="shared" si="86"/>
        <v>0</v>
      </c>
      <c r="AE129" s="238">
        <f t="shared" si="86"/>
        <v>0</v>
      </c>
      <c r="AF129" s="238">
        <f t="shared" si="86"/>
        <v>0</v>
      </c>
      <c r="AG129" s="238">
        <f t="shared" si="86"/>
        <v>0</v>
      </c>
      <c r="AH129" s="461">
        <f t="shared" si="83"/>
        <v>0</v>
      </c>
      <c r="AJ129" s="287" t="s">
        <v>310</v>
      </c>
      <c r="AK129" s="257" t="s">
        <v>309</v>
      </c>
      <c r="AL129" s="1150"/>
      <c r="AM129" s="238">
        <f aca="true" t="shared" si="87" ref="AM129:AX129">+E129*$AL129</f>
        <v>0</v>
      </c>
      <c r="AN129" s="238">
        <f t="shared" si="87"/>
        <v>0</v>
      </c>
      <c r="AO129" s="238">
        <f t="shared" si="87"/>
        <v>0</v>
      </c>
      <c r="AP129" s="238">
        <f t="shared" si="87"/>
        <v>0</v>
      </c>
      <c r="AQ129" s="238">
        <f t="shared" si="87"/>
        <v>0</v>
      </c>
      <c r="AR129" s="238">
        <f t="shared" si="87"/>
        <v>0</v>
      </c>
      <c r="AS129" s="238">
        <f t="shared" si="87"/>
        <v>0</v>
      </c>
      <c r="AT129" s="238">
        <f t="shared" si="87"/>
        <v>0</v>
      </c>
      <c r="AU129" s="238">
        <f t="shared" si="87"/>
        <v>0</v>
      </c>
      <c r="AV129" s="238">
        <f t="shared" si="87"/>
        <v>0</v>
      </c>
      <c r="AW129" s="238">
        <f t="shared" si="87"/>
        <v>0</v>
      </c>
      <c r="AX129" s="238">
        <f t="shared" si="87"/>
        <v>0</v>
      </c>
      <c r="AY129" s="461">
        <f t="shared" si="85"/>
        <v>0</v>
      </c>
    </row>
    <row r="130" spans="2:51" ht="12.75">
      <c r="B130" s="287" t="s">
        <v>399</v>
      </c>
      <c r="C130" s="257" t="s">
        <v>300</v>
      </c>
      <c r="D130" s="258" t="s">
        <v>301</v>
      </c>
      <c r="E130" s="260">
        <f aca="true" t="shared" si="88" ref="E130:P130">E131+E132+E133</f>
        <v>0</v>
      </c>
      <c r="F130" s="260">
        <f t="shared" si="88"/>
        <v>0</v>
      </c>
      <c r="G130" s="260">
        <f t="shared" si="88"/>
        <v>0</v>
      </c>
      <c r="H130" s="260">
        <f t="shared" si="88"/>
        <v>0</v>
      </c>
      <c r="I130" s="260">
        <f t="shared" si="88"/>
        <v>0</v>
      </c>
      <c r="J130" s="260">
        <f t="shared" si="88"/>
        <v>0</v>
      </c>
      <c r="K130" s="260">
        <f t="shared" si="88"/>
        <v>0</v>
      </c>
      <c r="L130" s="260">
        <f t="shared" si="88"/>
        <v>0</v>
      </c>
      <c r="M130" s="260">
        <f t="shared" si="88"/>
        <v>0</v>
      </c>
      <c r="N130" s="260">
        <f t="shared" si="88"/>
        <v>0</v>
      </c>
      <c r="O130" s="260">
        <f t="shared" si="88"/>
        <v>0</v>
      </c>
      <c r="P130" s="260">
        <f t="shared" si="88"/>
        <v>0</v>
      </c>
      <c r="Q130" s="261">
        <f t="shared" si="81"/>
        <v>0</v>
      </c>
      <c r="R130" s="246"/>
      <c r="S130" s="287" t="s">
        <v>399</v>
      </c>
      <c r="T130" s="257" t="s">
        <v>300</v>
      </c>
      <c r="U130" s="1146"/>
      <c r="V130" s="238">
        <f>+V131+V132+V133</f>
        <v>0</v>
      </c>
      <c r="W130" s="238">
        <f>+W131+W132+W133</f>
        <v>0</v>
      </c>
      <c r="X130" s="238">
        <f aca="true" t="shared" si="89" ref="X130:AD130">+X131+X132+X133</f>
        <v>0</v>
      </c>
      <c r="Y130" s="238">
        <f t="shared" si="89"/>
        <v>0</v>
      </c>
      <c r="Z130" s="238">
        <f t="shared" si="89"/>
        <v>0</v>
      </c>
      <c r="AA130" s="238">
        <f t="shared" si="89"/>
        <v>0</v>
      </c>
      <c r="AB130" s="238">
        <f t="shared" si="89"/>
        <v>0</v>
      </c>
      <c r="AC130" s="238">
        <f t="shared" si="89"/>
        <v>0</v>
      </c>
      <c r="AD130" s="238">
        <f t="shared" si="89"/>
        <v>0</v>
      </c>
      <c r="AE130" s="238">
        <f>+AE131+AE132+AE133</f>
        <v>0</v>
      </c>
      <c r="AF130" s="238">
        <f>+AF131+AF132+AF133</f>
        <v>0</v>
      </c>
      <c r="AG130" s="238">
        <f>+AG131+AG132+AG133</f>
        <v>0</v>
      </c>
      <c r="AH130" s="461">
        <f t="shared" si="83"/>
        <v>0</v>
      </c>
      <c r="AJ130" s="287" t="s">
        <v>399</v>
      </c>
      <c r="AK130" s="257" t="s">
        <v>300</v>
      </c>
      <c r="AL130" s="1146"/>
      <c r="AM130" s="238">
        <f>+AM131+AM132+AM133</f>
        <v>0</v>
      </c>
      <c r="AN130" s="238">
        <f>+AN131+AN132+AN133</f>
        <v>0</v>
      </c>
      <c r="AO130" s="238">
        <f aca="true" t="shared" si="90" ref="AO130:AU130">+AO131+AO132+AO133</f>
        <v>0</v>
      </c>
      <c r="AP130" s="238">
        <f t="shared" si="90"/>
        <v>0</v>
      </c>
      <c r="AQ130" s="238">
        <f t="shared" si="90"/>
        <v>0</v>
      </c>
      <c r="AR130" s="238">
        <f t="shared" si="90"/>
        <v>0</v>
      </c>
      <c r="AS130" s="238">
        <f t="shared" si="90"/>
        <v>0</v>
      </c>
      <c r="AT130" s="238">
        <f t="shared" si="90"/>
        <v>0</v>
      </c>
      <c r="AU130" s="238">
        <f t="shared" si="90"/>
        <v>0</v>
      </c>
      <c r="AV130" s="238">
        <f>+AV131+AV132+AV133</f>
        <v>0</v>
      </c>
      <c r="AW130" s="238">
        <f>+AW131+AW132+AW133</f>
        <v>0</v>
      </c>
      <c r="AX130" s="238">
        <f>+AX131+AX132+AX133</f>
        <v>0</v>
      </c>
      <c r="AY130" s="461">
        <f t="shared" si="85"/>
        <v>0</v>
      </c>
    </row>
    <row r="131" spans="2:51" ht="12.75">
      <c r="B131" s="287" t="s">
        <v>588</v>
      </c>
      <c r="C131" s="263" t="s">
        <v>340</v>
      </c>
      <c r="D131" s="258" t="s">
        <v>301</v>
      </c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61">
        <f t="shared" si="81"/>
        <v>0</v>
      </c>
      <c r="R131" s="246"/>
      <c r="S131" s="287" t="s">
        <v>588</v>
      </c>
      <c r="T131" s="263" t="s">
        <v>340</v>
      </c>
      <c r="U131" s="1146">
        <f>+$H$42</f>
        <v>0</v>
      </c>
      <c r="V131" s="238">
        <f aca="true" t="shared" si="91" ref="V131:AG133">+E131*$U131</f>
        <v>0</v>
      </c>
      <c r="W131" s="238">
        <f t="shared" si="91"/>
        <v>0</v>
      </c>
      <c r="X131" s="238">
        <f t="shared" si="91"/>
        <v>0</v>
      </c>
      <c r="Y131" s="238">
        <f t="shared" si="91"/>
        <v>0</v>
      </c>
      <c r="Z131" s="238">
        <f t="shared" si="91"/>
        <v>0</v>
      </c>
      <c r="AA131" s="238">
        <f t="shared" si="91"/>
        <v>0</v>
      </c>
      <c r="AB131" s="238">
        <f t="shared" si="91"/>
        <v>0</v>
      </c>
      <c r="AC131" s="238">
        <f t="shared" si="91"/>
        <v>0</v>
      </c>
      <c r="AD131" s="238">
        <f t="shared" si="91"/>
        <v>0</v>
      </c>
      <c r="AE131" s="238">
        <f t="shared" si="91"/>
        <v>0</v>
      </c>
      <c r="AF131" s="238">
        <f t="shared" si="91"/>
        <v>0</v>
      </c>
      <c r="AG131" s="238">
        <f t="shared" si="91"/>
        <v>0</v>
      </c>
      <c r="AH131" s="461">
        <f t="shared" si="83"/>
        <v>0</v>
      </c>
      <c r="AJ131" s="287" t="s">
        <v>588</v>
      </c>
      <c r="AK131" s="263" t="s">
        <v>340</v>
      </c>
      <c r="AL131" s="1151"/>
      <c r="AM131" s="238">
        <f aca="true" t="shared" si="92" ref="AM131:AX133">+E131*$AL131</f>
        <v>0</v>
      </c>
      <c r="AN131" s="238">
        <f t="shared" si="92"/>
        <v>0</v>
      </c>
      <c r="AO131" s="238">
        <f t="shared" si="92"/>
        <v>0</v>
      </c>
      <c r="AP131" s="238">
        <f t="shared" si="92"/>
        <v>0</v>
      </c>
      <c r="AQ131" s="238">
        <f t="shared" si="92"/>
        <v>0</v>
      </c>
      <c r="AR131" s="238">
        <f t="shared" si="92"/>
        <v>0</v>
      </c>
      <c r="AS131" s="238">
        <f t="shared" si="92"/>
        <v>0</v>
      </c>
      <c r="AT131" s="238">
        <f t="shared" si="92"/>
        <v>0</v>
      </c>
      <c r="AU131" s="238">
        <f t="shared" si="92"/>
        <v>0</v>
      </c>
      <c r="AV131" s="238">
        <f t="shared" si="92"/>
        <v>0</v>
      </c>
      <c r="AW131" s="238">
        <f t="shared" si="92"/>
        <v>0</v>
      </c>
      <c r="AX131" s="238">
        <f t="shared" si="92"/>
        <v>0</v>
      </c>
      <c r="AY131" s="461">
        <f t="shared" si="85"/>
        <v>0</v>
      </c>
    </row>
    <row r="132" spans="2:51" ht="12.75">
      <c r="B132" s="287" t="s">
        <v>589</v>
      </c>
      <c r="C132" s="263" t="s">
        <v>341</v>
      </c>
      <c r="D132" s="258" t="s">
        <v>301</v>
      </c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61">
        <f t="shared" si="81"/>
        <v>0</v>
      </c>
      <c r="R132" s="246"/>
      <c r="S132" s="287" t="s">
        <v>589</v>
      </c>
      <c r="T132" s="263" t="s">
        <v>341</v>
      </c>
      <c r="U132" s="1146">
        <f>+$H$45</f>
        <v>0</v>
      </c>
      <c r="V132" s="238">
        <f t="shared" si="91"/>
        <v>0</v>
      </c>
      <c r="W132" s="238">
        <f t="shared" si="91"/>
        <v>0</v>
      </c>
      <c r="X132" s="238">
        <f t="shared" si="91"/>
        <v>0</v>
      </c>
      <c r="Y132" s="238">
        <f t="shared" si="91"/>
        <v>0</v>
      </c>
      <c r="Z132" s="238">
        <f t="shared" si="91"/>
        <v>0</v>
      </c>
      <c r="AA132" s="238">
        <f t="shared" si="91"/>
        <v>0</v>
      </c>
      <c r="AB132" s="238">
        <f t="shared" si="91"/>
        <v>0</v>
      </c>
      <c r="AC132" s="238">
        <f t="shared" si="91"/>
        <v>0</v>
      </c>
      <c r="AD132" s="238">
        <f t="shared" si="91"/>
        <v>0</v>
      </c>
      <c r="AE132" s="238">
        <f t="shared" si="91"/>
        <v>0</v>
      </c>
      <c r="AF132" s="238">
        <f t="shared" si="91"/>
        <v>0</v>
      </c>
      <c r="AG132" s="238">
        <f t="shared" si="91"/>
        <v>0</v>
      </c>
      <c r="AH132" s="461">
        <f t="shared" si="83"/>
        <v>0</v>
      </c>
      <c r="AJ132" s="287" t="s">
        <v>589</v>
      </c>
      <c r="AK132" s="263" t="s">
        <v>341</v>
      </c>
      <c r="AL132" s="1151"/>
      <c r="AM132" s="238">
        <f t="shared" si="92"/>
        <v>0</v>
      </c>
      <c r="AN132" s="238">
        <f t="shared" si="92"/>
        <v>0</v>
      </c>
      <c r="AO132" s="238">
        <f t="shared" si="92"/>
        <v>0</v>
      </c>
      <c r="AP132" s="238">
        <f t="shared" si="92"/>
        <v>0</v>
      </c>
      <c r="AQ132" s="238">
        <f t="shared" si="92"/>
        <v>0</v>
      </c>
      <c r="AR132" s="238">
        <f t="shared" si="92"/>
        <v>0</v>
      </c>
      <c r="AS132" s="238">
        <f t="shared" si="92"/>
        <v>0</v>
      </c>
      <c r="AT132" s="238">
        <f t="shared" si="92"/>
        <v>0</v>
      </c>
      <c r="AU132" s="238">
        <f t="shared" si="92"/>
        <v>0</v>
      </c>
      <c r="AV132" s="238">
        <f t="shared" si="92"/>
        <v>0</v>
      </c>
      <c r="AW132" s="238">
        <f t="shared" si="92"/>
        <v>0</v>
      </c>
      <c r="AX132" s="238">
        <f t="shared" si="92"/>
        <v>0</v>
      </c>
      <c r="AY132" s="461">
        <f t="shared" si="85"/>
        <v>0</v>
      </c>
    </row>
    <row r="133" spans="2:51" ht="12.75">
      <c r="B133" s="287" t="s">
        <v>590</v>
      </c>
      <c r="C133" s="263" t="s">
        <v>342</v>
      </c>
      <c r="D133" s="258" t="s">
        <v>301</v>
      </c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61">
        <f t="shared" si="81"/>
        <v>0</v>
      </c>
      <c r="R133" s="246"/>
      <c r="S133" s="288" t="s">
        <v>590</v>
      </c>
      <c r="T133" s="289" t="s">
        <v>342</v>
      </c>
      <c r="U133" s="1147">
        <f>+$H$48</f>
        <v>0</v>
      </c>
      <c r="V133" s="238">
        <f t="shared" si="91"/>
        <v>0</v>
      </c>
      <c r="W133" s="238">
        <f t="shared" si="91"/>
        <v>0</v>
      </c>
      <c r="X133" s="238">
        <f t="shared" si="91"/>
        <v>0</v>
      </c>
      <c r="Y133" s="238">
        <f t="shared" si="91"/>
        <v>0</v>
      </c>
      <c r="Z133" s="238">
        <f t="shared" si="91"/>
        <v>0</v>
      </c>
      <c r="AA133" s="238">
        <f t="shared" si="91"/>
        <v>0</v>
      </c>
      <c r="AB133" s="238">
        <f t="shared" si="91"/>
        <v>0</v>
      </c>
      <c r="AC133" s="238">
        <f t="shared" si="91"/>
        <v>0</v>
      </c>
      <c r="AD133" s="238">
        <f t="shared" si="91"/>
        <v>0</v>
      </c>
      <c r="AE133" s="238">
        <f t="shared" si="91"/>
        <v>0</v>
      </c>
      <c r="AF133" s="238">
        <f t="shared" si="91"/>
        <v>0</v>
      </c>
      <c r="AG133" s="238">
        <f t="shared" si="91"/>
        <v>0</v>
      </c>
      <c r="AH133" s="461">
        <f t="shared" si="83"/>
        <v>0</v>
      </c>
      <c r="AJ133" s="288" t="s">
        <v>590</v>
      </c>
      <c r="AK133" s="289" t="s">
        <v>342</v>
      </c>
      <c r="AL133" s="1152"/>
      <c r="AM133" s="238">
        <f t="shared" si="92"/>
        <v>0</v>
      </c>
      <c r="AN133" s="238">
        <f t="shared" si="92"/>
        <v>0</v>
      </c>
      <c r="AO133" s="238">
        <f t="shared" si="92"/>
        <v>0</v>
      </c>
      <c r="AP133" s="238">
        <f t="shared" si="92"/>
        <v>0</v>
      </c>
      <c r="AQ133" s="238">
        <f t="shared" si="92"/>
        <v>0</v>
      </c>
      <c r="AR133" s="238">
        <f t="shared" si="92"/>
        <v>0</v>
      </c>
      <c r="AS133" s="238">
        <f t="shared" si="92"/>
        <v>0</v>
      </c>
      <c r="AT133" s="238">
        <f t="shared" si="92"/>
        <v>0</v>
      </c>
      <c r="AU133" s="238">
        <f t="shared" si="92"/>
        <v>0</v>
      </c>
      <c r="AV133" s="238">
        <f t="shared" si="92"/>
        <v>0</v>
      </c>
      <c r="AW133" s="238">
        <f t="shared" si="92"/>
        <v>0</v>
      </c>
      <c r="AX133" s="238">
        <f t="shared" si="92"/>
        <v>0</v>
      </c>
      <c r="AY133" s="461">
        <f t="shared" si="85"/>
        <v>0</v>
      </c>
    </row>
    <row r="134" spans="2:51" ht="12.75">
      <c r="B134" s="287"/>
      <c r="C134" s="262" t="s">
        <v>331</v>
      </c>
      <c r="D134" s="265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1"/>
      <c r="R134" s="246"/>
      <c r="S134" s="292"/>
      <c r="T134" s="303" t="s">
        <v>331</v>
      </c>
      <c r="U134" s="1148"/>
      <c r="V134" s="286">
        <f>+V135+V136+V137</f>
        <v>0</v>
      </c>
      <c r="W134" s="286">
        <f>+W135+W136+W137</f>
        <v>0</v>
      </c>
      <c r="X134" s="286">
        <f aca="true" t="shared" si="93" ref="X134:AD134">+X135+X136+X137</f>
        <v>0</v>
      </c>
      <c r="Y134" s="286">
        <f t="shared" si="93"/>
        <v>0</v>
      </c>
      <c r="Z134" s="286">
        <f t="shared" si="93"/>
        <v>0</v>
      </c>
      <c r="AA134" s="286">
        <f t="shared" si="93"/>
        <v>0</v>
      </c>
      <c r="AB134" s="286">
        <f t="shared" si="93"/>
        <v>0</v>
      </c>
      <c r="AC134" s="286">
        <f t="shared" si="93"/>
        <v>0</v>
      </c>
      <c r="AD134" s="286">
        <f t="shared" si="93"/>
        <v>0</v>
      </c>
      <c r="AE134" s="286">
        <f>+AE135+AE136+AE137</f>
        <v>0</v>
      </c>
      <c r="AF134" s="286">
        <f>+AF135+AF136+AF137</f>
        <v>0</v>
      </c>
      <c r="AG134" s="286">
        <f>+AG135+AG136+AG137</f>
        <v>0</v>
      </c>
      <c r="AH134" s="475">
        <f>+AH135+AH136+AH137</f>
        <v>0</v>
      </c>
      <c r="AJ134" s="292"/>
      <c r="AK134" s="303" t="s">
        <v>331</v>
      </c>
      <c r="AL134" s="1148"/>
      <c r="AM134" s="286">
        <f>+AM135+AM136+AM137</f>
        <v>0</v>
      </c>
      <c r="AN134" s="286">
        <f>+AN135+AN136+AN137</f>
        <v>0</v>
      </c>
      <c r="AO134" s="286">
        <f aca="true" t="shared" si="94" ref="AO134:AU134">+AO135+AO136+AO137</f>
        <v>0</v>
      </c>
      <c r="AP134" s="286">
        <f t="shared" si="94"/>
        <v>0</v>
      </c>
      <c r="AQ134" s="286">
        <f t="shared" si="94"/>
        <v>0</v>
      </c>
      <c r="AR134" s="286">
        <f t="shared" si="94"/>
        <v>0</v>
      </c>
      <c r="AS134" s="286">
        <f t="shared" si="94"/>
        <v>0</v>
      </c>
      <c r="AT134" s="286">
        <f t="shared" si="94"/>
        <v>0</v>
      </c>
      <c r="AU134" s="286">
        <f t="shared" si="94"/>
        <v>0</v>
      </c>
      <c r="AV134" s="286">
        <f>+AV135+AV136+AV137</f>
        <v>0</v>
      </c>
      <c r="AW134" s="286">
        <f>+AW135+AW136+AW137</f>
        <v>0</v>
      </c>
      <c r="AX134" s="286">
        <f>+AX135+AX136+AX137</f>
        <v>0</v>
      </c>
      <c r="AY134" s="475">
        <f>+AY135+AY136+AY137</f>
        <v>0</v>
      </c>
    </row>
    <row r="135" spans="2:51" ht="12.75">
      <c r="B135" s="287" t="s">
        <v>399</v>
      </c>
      <c r="C135" s="257" t="s">
        <v>306</v>
      </c>
      <c r="D135" s="258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61">
        <f>SUM(E135:P135)</f>
        <v>0</v>
      </c>
      <c r="R135" s="246"/>
      <c r="S135" s="249" t="s">
        <v>399</v>
      </c>
      <c r="T135" s="250" t="s">
        <v>306</v>
      </c>
      <c r="U135" s="1146">
        <f>+$H$72</f>
        <v>0</v>
      </c>
      <c r="V135" s="238">
        <f aca="true" t="shared" si="95" ref="V135:AG135">+E135*$U135/1000</f>
        <v>0</v>
      </c>
      <c r="W135" s="238">
        <f t="shared" si="95"/>
        <v>0</v>
      </c>
      <c r="X135" s="238">
        <f t="shared" si="95"/>
        <v>0</v>
      </c>
      <c r="Y135" s="238">
        <f t="shared" si="95"/>
        <v>0</v>
      </c>
      <c r="Z135" s="238">
        <f t="shared" si="95"/>
        <v>0</v>
      </c>
      <c r="AA135" s="238">
        <f t="shared" si="95"/>
        <v>0</v>
      </c>
      <c r="AB135" s="238">
        <f t="shared" si="95"/>
        <v>0</v>
      </c>
      <c r="AC135" s="238">
        <f t="shared" si="95"/>
        <v>0</v>
      </c>
      <c r="AD135" s="238">
        <f t="shared" si="95"/>
        <v>0</v>
      </c>
      <c r="AE135" s="238">
        <f t="shared" si="95"/>
        <v>0</v>
      </c>
      <c r="AF135" s="238">
        <f t="shared" si="95"/>
        <v>0</v>
      </c>
      <c r="AG135" s="238">
        <f t="shared" si="95"/>
        <v>0</v>
      </c>
      <c r="AH135" s="461">
        <f>SUM(V135:AG135)</f>
        <v>0</v>
      </c>
      <c r="AJ135" s="249" t="s">
        <v>399</v>
      </c>
      <c r="AK135" s="250" t="s">
        <v>306</v>
      </c>
      <c r="AL135" s="1151"/>
      <c r="AM135" s="238">
        <f aca="true" t="shared" si="96" ref="AM135:AX135">+E135*$AL135/1000</f>
        <v>0</v>
      </c>
      <c r="AN135" s="238">
        <f t="shared" si="96"/>
        <v>0</v>
      </c>
      <c r="AO135" s="238">
        <f t="shared" si="96"/>
        <v>0</v>
      </c>
      <c r="AP135" s="238">
        <f t="shared" si="96"/>
        <v>0</v>
      </c>
      <c r="AQ135" s="238">
        <f t="shared" si="96"/>
        <v>0</v>
      </c>
      <c r="AR135" s="238">
        <f t="shared" si="96"/>
        <v>0</v>
      </c>
      <c r="AS135" s="238">
        <f t="shared" si="96"/>
        <v>0</v>
      </c>
      <c r="AT135" s="238">
        <f t="shared" si="96"/>
        <v>0</v>
      </c>
      <c r="AU135" s="238">
        <f t="shared" si="96"/>
        <v>0</v>
      </c>
      <c r="AV135" s="238">
        <f t="shared" si="96"/>
        <v>0</v>
      </c>
      <c r="AW135" s="238">
        <f t="shared" si="96"/>
        <v>0</v>
      </c>
      <c r="AX135" s="238">
        <f t="shared" si="96"/>
        <v>0</v>
      </c>
      <c r="AY135" s="461">
        <f>SUM(AM135:AX135)</f>
        <v>0</v>
      </c>
    </row>
    <row r="136" spans="2:51" ht="12.75">
      <c r="B136" s="287" t="s">
        <v>400</v>
      </c>
      <c r="C136" s="257" t="s">
        <v>309</v>
      </c>
      <c r="D136" s="258" t="s">
        <v>299</v>
      </c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61">
        <f aca="true" t="shared" si="97" ref="Q136:Q160">SUM(E136:P136)</f>
        <v>0</v>
      </c>
      <c r="R136" s="246"/>
      <c r="S136" s="287" t="s">
        <v>400</v>
      </c>
      <c r="T136" s="257" t="s">
        <v>309</v>
      </c>
      <c r="U136" s="1145">
        <f>+$H$21</f>
        <v>0</v>
      </c>
      <c r="V136" s="238">
        <f aca="true" t="shared" si="98" ref="V136:AG136">+E136*$U136</f>
        <v>0</v>
      </c>
      <c r="W136" s="238">
        <f t="shared" si="98"/>
        <v>0</v>
      </c>
      <c r="X136" s="238">
        <f t="shared" si="98"/>
        <v>0</v>
      </c>
      <c r="Y136" s="238">
        <f t="shared" si="98"/>
        <v>0</v>
      </c>
      <c r="Z136" s="238">
        <f t="shared" si="98"/>
        <v>0</v>
      </c>
      <c r="AA136" s="238">
        <f t="shared" si="98"/>
        <v>0</v>
      </c>
      <c r="AB136" s="238">
        <f t="shared" si="98"/>
        <v>0</v>
      </c>
      <c r="AC136" s="238">
        <f t="shared" si="98"/>
        <v>0</v>
      </c>
      <c r="AD136" s="238">
        <f t="shared" si="98"/>
        <v>0</v>
      </c>
      <c r="AE136" s="238">
        <f t="shared" si="98"/>
        <v>0</v>
      </c>
      <c r="AF136" s="238">
        <f t="shared" si="98"/>
        <v>0</v>
      </c>
      <c r="AG136" s="238">
        <f t="shared" si="98"/>
        <v>0</v>
      </c>
      <c r="AH136" s="461">
        <f>SUM(V136:AG136)</f>
        <v>0</v>
      </c>
      <c r="AJ136" s="287" t="s">
        <v>400</v>
      </c>
      <c r="AK136" s="257" t="s">
        <v>309</v>
      </c>
      <c r="AL136" s="1150"/>
      <c r="AM136" s="238">
        <f aca="true" t="shared" si="99" ref="AM136:AX136">+E136*$AL136</f>
        <v>0</v>
      </c>
      <c r="AN136" s="238">
        <f t="shared" si="99"/>
        <v>0</v>
      </c>
      <c r="AO136" s="238">
        <f t="shared" si="99"/>
        <v>0</v>
      </c>
      <c r="AP136" s="238">
        <f t="shared" si="99"/>
        <v>0</v>
      </c>
      <c r="AQ136" s="238">
        <f t="shared" si="99"/>
        <v>0</v>
      </c>
      <c r="AR136" s="238">
        <f t="shared" si="99"/>
        <v>0</v>
      </c>
      <c r="AS136" s="238">
        <f t="shared" si="99"/>
        <v>0</v>
      </c>
      <c r="AT136" s="238">
        <f t="shared" si="99"/>
        <v>0</v>
      </c>
      <c r="AU136" s="238">
        <f t="shared" si="99"/>
        <v>0</v>
      </c>
      <c r="AV136" s="238">
        <f t="shared" si="99"/>
        <v>0</v>
      </c>
      <c r="AW136" s="238">
        <f t="shared" si="99"/>
        <v>0</v>
      </c>
      <c r="AX136" s="238">
        <f t="shared" si="99"/>
        <v>0</v>
      </c>
      <c r="AY136" s="461">
        <f>SUM(AM136:AX136)</f>
        <v>0</v>
      </c>
    </row>
    <row r="137" spans="2:51" ht="12.75">
      <c r="B137" s="287" t="s">
        <v>401</v>
      </c>
      <c r="C137" s="257" t="s">
        <v>300</v>
      </c>
      <c r="D137" s="258" t="s">
        <v>301</v>
      </c>
      <c r="E137" s="260">
        <f aca="true" t="shared" si="100" ref="E137:P137">E138+E141+E144</f>
        <v>0</v>
      </c>
      <c r="F137" s="260">
        <f t="shared" si="100"/>
        <v>0</v>
      </c>
      <c r="G137" s="260">
        <f t="shared" si="100"/>
        <v>0</v>
      </c>
      <c r="H137" s="260">
        <f t="shared" si="100"/>
        <v>0</v>
      </c>
      <c r="I137" s="260">
        <f t="shared" si="100"/>
        <v>0</v>
      </c>
      <c r="J137" s="260">
        <f t="shared" si="100"/>
        <v>0</v>
      </c>
      <c r="K137" s="260">
        <f t="shared" si="100"/>
        <v>0</v>
      </c>
      <c r="L137" s="260">
        <f t="shared" si="100"/>
        <v>0</v>
      </c>
      <c r="M137" s="260">
        <f t="shared" si="100"/>
        <v>0</v>
      </c>
      <c r="N137" s="260">
        <f t="shared" si="100"/>
        <v>0</v>
      </c>
      <c r="O137" s="260">
        <f t="shared" si="100"/>
        <v>0</v>
      </c>
      <c r="P137" s="260">
        <f t="shared" si="100"/>
        <v>0</v>
      </c>
      <c r="Q137" s="261">
        <f t="shared" si="97"/>
        <v>0</v>
      </c>
      <c r="R137" s="246"/>
      <c r="S137" s="287" t="s">
        <v>401</v>
      </c>
      <c r="T137" s="257" t="s">
        <v>300</v>
      </c>
      <c r="U137" s="1146"/>
      <c r="V137" s="238">
        <f>+V138+V141+V144</f>
        <v>0</v>
      </c>
      <c r="W137" s="238">
        <f>+W138+W141+W144</f>
        <v>0</v>
      </c>
      <c r="X137" s="238">
        <f aca="true" t="shared" si="101" ref="X137:AD137">+X138+X141+X144</f>
        <v>0</v>
      </c>
      <c r="Y137" s="238">
        <f t="shared" si="101"/>
        <v>0</v>
      </c>
      <c r="Z137" s="238">
        <f t="shared" si="101"/>
        <v>0</v>
      </c>
      <c r="AA137" s="238">
        <f t="shared" si="101"/>
        <v>0</v>
      </c>
      <c r="AB137" s="238">
        <f t="shared" si="101"/>
        <v>0</v>
      </c>
      <c r="AC137" s="238">
        <f t="shared" si="101"/>
        <v>0</v>
      </c>
      <c r="AD137" s="238">
        <f t="shared" si="101"/>
        <v>0</v>
      </c>
      <c r="AE137" s="238">
        <f>+AE138+AE141+AE144</f>
        <v>0</v>
      </c>
      <c r="AF137" s="238">
        <f>+AF138+AF141+AF144</f>
        <v>0</v>
      </c>
      <c r="AG137" s="238">
        <f>+AG138+AG141+AG144</f>
        <v>0</v>
      </c>
      <c r="AH137" s="461">
        <f aca="true" t="shared" si="102" ref="AH137:AH146">SUM(V137:AG137)</f>
        <v>0</v>
      </c>
      <c r="AJ137" s="287" t="s">
        <v>401</v>
      </c>
      <c r="AK137" s="257" t="s">
        <v>300</v>
      </c>
      <c r="AL137" s="1146"/>
      <c r="AM137" s="238">
        <f>+AM138+AM141+AM144</f>
        <v>0</v>
      </c>
      <c r="AN137" s="238">
        <f>+AN138+AN141+AN144</f>
        <v>0</v>
      </c>
      <c r="AO137" s="238">
        <f aca="true" t="shared" si="103" ref="AO137:AU137">+AO138+AO141+AO144</f>
        <v>0</v>
      </c>
      <c r="AP137" s="238">
        <f t="shared" si="103"/>
        <v>0</v>
      </c>
      <c r="AQ137" s="238">
        <f t="shared" si="103"/>
        <v>0</v>
      </c>
      <c r="AR137" s="238">
        <f t="shared" si="103"/>
        <v>0</v>
      </c>
      <c r="AS137" s="238">
        <f t="shared" si="103"/>
        <v>0</v>
      </c>
      <c r="AT137" s="238">
        <f t="shared" si="103"/>
        <v>0</v>
      </c>
      <c r="AU137" s="238">
        <f t="shared" si="103"/>
        <v>0</v>
      </c>
      <c r="AV137" s="238">
        <f>+AV138+AV141+AV144</f>
        <v>0</v>
      </c>
      <c r="AW137" s="238">
        <f>+AW138+AW141+AW144</f>
        <v>0</v>
      </c>
      <c r="AX137" s="238">
        <f>+AX138+AX141+AX144</f>
        <v>0</v>
      </c>
      <c r="AY137" s="461">
        <f aca="true" t="shared" si="104" ref="AY137:AY146">SUM(AM137:AX137)</f>
        <v>0</v>
      </c>
    </row>
    <row r="138" spans="2:51" ht="12.75">
      <c r="B138" s="287" t="s">
        <v>591</v>
      </c>
      <c r="C138" s="263" t="s">
        <v>332</v>
      </c>
      <c r="D138" s="258" t="s">
        <v>301</v>
      </c>
      <c r="E138" s="260">
        <f aca="true" t="shared" si="105" ref="E138:P138">E139+E140</f>
        <v>0</v>
      </c>
      <c r="F138" s="260">
        <f t="shared" si="105"/>
        <v>0</v>
      </c>
      <c r="G138" s="260">
        <f t="shared" si="105"/>
        <v>0</v>
      </c>
      <c r="H138" s="260">
        <f t="shared" si="105"/>
        <v>0</v>
      </c>
      <c r="I138" s="260">
        <f t="shared" si="105"/>
        <v>0</v>
      </c>
      <c r="J138" s="260">
        <f t="shared" si="105"/>
        <v>0</v>
      </c>
      <c r="K138" s="260">
        <f t="shared" si="105"/>
        <v>0</v>
      </c>
      <c r="L138" s="260">
        <f t="shared" si="105"/>
        <v>0</v>
      </c>
      <c r="M138" s="260">
        <f t="shared" si="105"/>
        <v>0</v>
      </c>
      <c r="N138" s="260">
        <f t="shared" si="105"/>
        <v>0</v>
      </c>
      <c r="O138" s="260">
        <f t="shared" si="105"/>
        <v>0</v>
      </c>
      <c r="P138" s="260">
        <f t="shared" si="105"/>
        <v>0</v>
      </c>
      <c r="Q138" s="261">
        <f t="shared" si="97"/>
        <v>0</v>
      </c>
      <c r="R138" s="246"/>
      <c r="S138" s="287" t="s">
        <v>591</v>
      </c>
      <c r="T138" s="263" t="s">
        <v>332</v>
      </c>
      <c r="U138" s="1146"/>
      <c r="V138" s="238">
        <f>+V139+V140</f>
        <v>0</v>
      </c>
      <c r="W138" s="238">
        <f>+W139+W140</f>
        <v>0</v>
      </c>
      <c r="X138" s="238">
        <f aca="true" t="shared" si="106" ref="X138:AD138">+X139+X140</f>
        <v>0</v>
      </c>
      <c r="Y138" s="238">
        <f t="shared" si="106"/>
        <v>0</v>
      </c>
      <c r="Z138" s="238">
        <f t="shared" si="106"/>
        <v>0</v>
      </c>
      <c r="AA138" s="238">
        <f t="shared" si="106"/>
        <v>0</v>
      </c>
      <c r="AB138" s="238">
        <f t="shared" si="106"/>
        <v>0</v>
      </c>
      <c r="AC138" s="238">
        <f t="shared" si="106"/>
        <v>0</v>
      </c>
      <c r="AD138" s="238">
        <f t="shared" si="106"/>
        <v>0</v>
      </c>
      <c r="AE138" s="238">
        <f>+AE139+AE140</f>
        <v>0</v>
      </c>
      <c r="AF138" s="238">
        <f>+AF139+AF140</f>
        <v>0</v>
      </c>
      <c r="AG138" s="238">
        <f>+AG139+AG140</f>
        <v>0</v>
      </c>
      <c r="AH138" s="461">
        <f t="shared" si="102"/>
        <v>0</v>
      </c>
      <c r="AJ138" s="287" t="s">
        <v>591</v>
      </c>
      <c r="AK138" s="263" t="s">
        <v>332</v>
      </c>
      <c r="AL138" s="1146"/>
      <c r="AM138" s="238">
        <f>+AM139+AM140</f>
        <v>0</v>
      </c>
      <c r="AN138" s="238">
        <f>+AN139+AN140</f>
        <v>0</v>
      </c>
      <c r="AO138" s="238">
        <f aca="true" t="shared" si="107" ref="AO138:AU138">+AO139+AO140</f>
        <v>0</v>
      </c>
      <c r="AP138" s="238">
        <f t="shared" si="107"/>
        <v>0</v>
      </c>
      <c r="AQ138" s="238">
        <f t="shared" si="107"/>
        <v>0</v>
      </c>
      <c r="AR138" s="238">
        <f t="shared" si="107"/>
        <v>0</v>
      </c>
      <c r="AS138" s="238">
        <f t="shared" si="107"/>
        <v>0</v>
      </c>
      <c r="AT138" s="238">
        <f t="shared" si="107"/>
        <v>0</v>
      </c>
      <c r="AU138" s="238">
        <f t="shared" si="107"/>
        <v>0</v>
      </c>
      <c r="AV138" s="238">
        <f>+AV139+AV140</f>
        <v>0</v>
      </c>
      <c r="AW138" s="238">
        <f>+AW139+AW140</f>
        <v>0</v>
      </c>
      <c r="AX138" s="238">
        <f>+AX139+AX140</f>
        <v>0</v>
      </c>
      <c r="AY138" s="461">
        <f t="shared" si="104"/>
        <v>0</v>
      </c>
    </row>
    <row r="139" spans="2:51" ht="12.75">
      <c r="B139" s="287" t="s">
        <v>592</v>
      </c>
      <c r="C139" s="263" t="s">
        <v>337</v>
      </c>
      <c r="D139" s="258" t="s">
        <v>301</v>
      </c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61">
        <f t="shared" si="97"/>
        <v>0</v>
      </c>
      <c r="R139" s="246"/>
      <c r="S139" s="287" t="s">
        <v>592</v>
      </c>
      <c r="T139" s="263" t="s">
        <v>337</v>
      </c>
      <c r="U139" s="1146">
        <f>+$H$40</f>
        <v>0</v>
      </c>
      <c r="V139" s="238">
        <f aca="true" t="shared" si="108" ref="V139:AG140">+E139*$U139</f>
        <v>0</v>
      </c>
      <c r="W139" s="238">
        <f t="shared" si="108"/>
        <v>0</v>
      </c>
      <c r="X139" s="238">
        <f t="shared" si="108"/>
        <v>0</v>
      </c>
      <c r="Y139" s="238">
        <f t="shared" si="108"/>
        <v>0</v>
      </c>
      <c r="Z139" s="238">
        <f t="shared" si="108"/>
        <v>0</v>
      </c>
      <c r="AA139" s="238">
        <f t="shared" si="108"/>
        <v>0</v>
      </c>
      <c r="AB139" s="238">
        <f t="shared" si="108"/>
        <v>0</v>
      </c>
      <c r="AC139" s="238">
        <f t="shared" si="108"/>
        <v>0</v>
      </c>
      <c r="AD139" s="238">
        <f t="shared" si="108"/>
        <v>0</v>
      </c>
      <c r="AE139" s="238">
        <f t="shared" si="108"/>
        <v>0</v>
      </c>
      <c r="AF139" s="238">
        <f t="shared" si="108"/>
        <v>0</v>
      </c>
      <c r="AG139" s="238">
        <f t="shared" si="108"/>
        <v>0</v>
      </c>
      <c r="AH139" s="461">
        <f t="shared" si="102"/>
        <v>0</v>
      </c>
      <c r="AJ139" s="287" t="s">
        <v>592</v>
      </c>
      <c r="AK139" s="263" t="s">
        <v>337</v>
      </c>
      <c r="AL139" s="1151"/>
      <c r="AM139" s="238">
        <f aca="true" t="shared" si="109" ref="AM139:AX140">+E139*$AL139</f>
        <v>0</v>
      </c>
      <c r="AN139" s="238">
        <f t="shared" si="109"/>
        <v>0</v>
      </c>
      <c r="AO139" s="238">
        <f t="shared" si="109"/>
        <v>0</v>
      </c>
      <c r="AP139" s="238">
        <f t="shared" si="109"/>
        <v>0</v>
      </c>
      <c r="AQ139" s="238">
        <f t="shared" si="109"/>
        <v>0</v>
      </c>
      <c r="AR139" s="238">
        <f t="shared" si="109"/>
        <v>0</v>
      </c>
      <c r="AS139" s="238">
        <f t="shared" si="109"/>
        <v>0</v>
      </c>
      <c r="AT139" s="238">
        <f t="shared" si="109"/>
        <v>0</v>
      </c>
      <c r="AU139" s="238">
        <f t="shared" si="109"/>
        <v>0</v>
      </c>
      <c r="AV139" s="238">
        <f t="shared" si="109"/>
        <v>0</v>
      </c>
      <c r="AW139" s="238">
        <f t="shared" si="109"/>
        <v>0</v>
      </c>
      <c r="AX139" s="238">
        <f t="shared" si="109"/>
        <v>0</v>
      </c>
      <c r="AY139" s="461">
        <f t="shared" si="104"/>
        <v>0</v>
      </c>
    </row>
    <row r="140" spans="2:51" ht="12.75">
      <c r="B140" s="287" t="s">
        <v>593</v>
      </c>
      <c r="C140" s="263" t="s">
        <v>338</v>
      </c>
      <c r="D140" s="258" t="s">
        <v>301</v>
      </c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61">
        <f t="shared" si="97"/>
        <v>0</v>
      </c>
      <c r="R140" s="246"/>
      <c r="S140" s="287" t="s">
        <v>593</v>
      </c>
      <c r="T140" s="263" t="s">
        <v>338</v>
      </c>
      <c r="U140" s="1146">
        <f>+$H$41</f>
        <v>0</v>
      </c>
      <c r="V140" s="238">
        <f t="shared" si="108"/>
        <v>0</v>
      </c>
      <c r="W140" s="238">
        <f t="shared" si="108"/>
        <v>0</v>
      </c>
      <c r="X140" s="238">
        <f t="shared" si="108"/>
        <v>0</v>
      </c>
      <c r="Y140" s="238">
        <f t="shared" si="108"/>
        <v>0</v>
      </c>
      <c r="Z140" s="238">
        <f t="shared" si="108"/>
        <v>0</v>
      </c>
      <c r="AA140" s="238">
        <f t="shared" si="108"/>
        <v>0</v>
      </c>
      <c r="AB140" s="238">
        <f t="shared" si="108"/>
        <v>0</v>
      </c>
      <c r="AC140" s="238">
        <f t="shared" si="108"/>
        <v>0</v>
      </c>
      <c r="AD140" s="238">
        <f t="shared" si="108"/>
        <v>0</v>
      </c>
      <c r="AE140" s="238">
        <f t="shared" si="108"/>
        <v>0</v>
      </c>
      <c r="AF140" s="238">
        <f t="shared" si="108"/>
        <v>0</v>
      </c>
      <c r="AG140" s="238">
        <f t="shared" si="108"/>
        <v>0</v>
      </c>
      <c r="AH140" s="461">
        <f t="shared" si="102"/>
        <v>0</v>
      </c>
      <c r="AJ140" s="287" t="s">
        <v>593</v>
      </c>
      <c r="AK140" s="263" t="s">
        <v>338</v>
      </c>
      <c r="AL140" s="1151"/>
      <c r="AM140" s="238">
        <f t="shared" si="109"/>
        <v>0</v>
      </c>
      <c r="AN140" s="238">
        <f t="shared" si="109"/>
        <v>0</v>
      </c>
      <c r="AO140" s="238">
        <f t="shared" si="109"/>
        <v>0</v>
      </c>
      <c r="AP140" s="238">
        <f t="shared" si="109"/>
        <v>0</v>
      </c>
      <c r="AQ140" s="238">
        <f t="shared" si="109"/>
        <v>0</v>
      </c>
      <c r="AR140" s="238">
        <f t="shared" si="109"/>
        <v>0</v>
      </c>
      <c r="AS140" s="238">
        <f t="shared" si="109"/>
        <v>0</v>
      </c>
      <c r="AT140" s="238">
        <f t="shared" si="109"/>
        <v>0</v>
      </c>
      <c r="AU140" s="238">
        <f t="shared" si="109"/>
        <v>0</v>
      </c>
      <c r="AV140" s="238">
        <f t="shared" si="109"/>
        <v>0</v>
      </c>
      <c r="AW140" s="238">
        <f t="shared" si="109"/>
        <v>0</v>
      </c>
      <c r="AX140" s="238">
        <f t="shared" si="109"/>
        <v>0</v>
      </c>
      <c r="AY140" s="461">
        <f t="shared" si="104"/>
        <v>0</v>
      </c>
    </row>
    <row r="141" spans="2:51" ht="12.75">
      <c r="B141" s="287" t="s">
        <v>594</v>
      </c>
      <c r="C141" s="263" t="s">
        <v>328</v>
      </c>
      <c r="D141" s="258" t="s">
        <v>301</v>
      </c>
      <c r="E141" s="260">
        <f aca="true" t="shared" si="110" ref="E141:P141">E142+E143</f>
        <v>0</v>
      </c>
      <c r="F141" s="260">
        <f t="shared" si="110"/>
        <v>0</v>
      </c>
      <c r="G141" s="260">
        <f t="shared" si="110"/>
        <v>0</v>
      </c>
      <c r="H141" s="260">
        <f t="shared" si="110"/>
        <v>0</v>
      </c>
      <c r="I141" s="260">
        <f t="shared" si="110"/>
        <v>0</v>
      </c>
      <c r="J141" s="260">
        <f t="shared" si="110"/>
        <v>0</v>
      </c>
      <c r="K141" s="260">
        <f t="shared" si="110"/>
        <v>0</v>
      </c>
      <c r="L141" s="260">
        <f t="shared" si="110"/>
        <v>0</v>
      </c>
      <c r="M141" s="260">
        <f t="shared" si="110"/>
        <v>0</v>
      </c>
      <c r="N141" s="260">
        <f t="shared" si="110"/>
        <v>0</v>
      </c>
      <c r="O141" s="260">
        <f t="shared" si="110"/>
        <v>0</v>
      </c>
      <c r="P141" s="260">
        <f t="shared" si="110"/>
        <v>0</v>
      </c>
      <c r="Q141" s="261">
        <f t="shared" si="97"/>
        <v>0</v>
      </c>
      <c r="R141" s="246"/>
      <c r="S141" s="287" t="s">
        <v>594</v>
      </c>
      <c r="T141" s="263" t="s">
        <v>328</v>
      </c>
      <c r="U141" s="1146"/>
      <c r="V141" s="238">
        <f>+V142+V143</f>
        <v>0</v>
      </c>
      <c r="W141" s="238">
        <f>+W142+W143</f>
        <v>0</v>
      </c>
      <c r="X141" s="238">
        <f aca="true" t="shared" si="111" ref="X141:AD141">+X142+X143</f>
        <v>0</v>
      </c>
      <c r="Y141" s="238">
        <f t="shared" si="111"/>
        <v>0</v>
      </c>
      <c r="Z141" s="238">
        <f t="shared" si="111"/>
        <v>0</v>
      </c>
      <c r="AA141" s="238">
        <f t="shared" si="111"/>
        <v>0</v>
      </c>
      <c r="AB141" s="238">
        <f t="shared" si="111"/>
        <v>0</v>
      </c>
      <c r="AC141" s="238">
        <f t="shared" si="111"/>
        <v>0</v>
      </c>
      <c r="AD141" s="238">
        <f t="shared" si="111"/>
        <v>0</v>
      </c>
      <c r="AE141" s="238">
        <f>+AE142+AE143</f>
        <v>0</v>
      </c>
      <c r="AF141" s="238">
        <f>+AF142+AF143</f>
        <v>0</v>
      </c>
      <c r="AG141" s="238">
        <f>+AG142+AG143</f>
        <v>0</v>
      </c>
      <c r="AH141" s="461">
        <f t="shared" si="102"/>
        <v>0</v>
      </c>
      <c r="AJ141" s="287" t="s">
        <v>594</v>
      </c>
      <c r="AK141" s="263" t="s">
        <v>328</v>
      </c>
      <c r="AL141" s="1146"/>
      <c r="AM141" s="238">
        <f>+AM142+AM143</f>
        <v>0</v>
      </c>
      <c r="AN141" s="238">
        <f>+AN142+AN143</f>
        <v>0</v>
      </c>
      <c r="AO141" s="238">
        <f aca="true" t="shared" si="112" ref="AO141:AU141">+AO142+AO143</f>
        <v>0</v>
      </c>
      <c r="AP141" s="238">
        <f t="shared" si="112"/>
        <v>0</v>
      </c>
      <c r="AQ141" s="238">
        <f t="shared" si="112"/>
        <v>0</v>
      </c>
      <c r="AR141" s="238">
        <f t="shared" si="112"/>
        <v>0</v>
      </c>
      <c r="AS141" s="238">
        <f t="shared" si="112"/>
        <v>0</v>
      </c>
      <c r="AT141" s="238">
        <f t="shared" si="112"/>
        <v>0</v>
      </c>
      <c r="AU141" s="238">
        <f t="shared" si="112"/>
        <v>0</v>
      </c>
      <c r="AV141" s="238">
        <f>+AV142+AV143</f>
        <v>0</v>
      </c>
      <c r="AW141" s="238">
        <f>+AW142+AW143</f>
        <v>0</v>
      </c>
      <c r="AX141" s="238">
        <f>+AX142+AX143</f>
        <v>0</v>
      </c>
      <c r="AY141" s="461">
        <f t="shared" si="104"/>
        <v>0</v>
      </c>
    </row>
    <row r="142" spans="2:51" ht="12.75">
      <c r="B142" s="287" t="s">
        <v>595</v>
      </c>
      <c r="C142" s="263" t="s">
        <v>337</v>
      </c>
      <c r="D142" s="258" t="s">
        <v>301</v>
      </c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61">
        <f t="shared" si="97"/>
        <v>0</v>
      </c>
      <c r="R142" s="246"/>
      <c r="S142" s="287" t="s">
        <v>595</v>
      </c>
      <c r="T142" s="263" t="s">
        <v>337</v>
      </c>
      <c r="U142" s="1146">
        <f>+$H$43</f>
        <v>0</v>
      </c>
      <c r="V142" s="238">
        <f aca="true" t="shared" si="113" ref="V142:AG143">+E142*$U142</f>
        <v>0</v>
      </c>
      <c r="W142" s="238">
        <f t="shared" si="113"/>
        <v>0</v>
      </c>
      <c r="X142" s="238">
        <f t="shared" si="113"/>
        <v>0</v>
      </c>
      <c r="Y142" s="238">
        <f t="shared" si="113"/>
        <v>0</v>
      </c>
      <c r="Z142" s="238">
        <f t="shared" si="113"/>
        <v>0</v>
      </c>
      <c r="AA142" s="238">
        <f t="shared" si="113"/>
        <v>0</v>
      </c>
      <c r="AB142" s="238">
        <f t="shared" si="113"/>
        <v>0</v>
      </c>
      <c r="AC142" s="238">
        <f t="shared" si="113"/>
        <v>0</v>
      </c>
      <c r="AD142" s="238">
        <f t="shared" si="113"/>
        <v>0</v>
      </c>
      <c r="AE142" s="238">
        <f t="shared" si="113"/>
        <v>0</v>
      </c>
      <c r="AF142" s="238">
        <f t="shared" si="113"/>
        <v>0</v>
      </c>
      <c r="AG142" s="238">
        <f t="shared" si="113"/>
        <v>0</v>
      </c>
      <c r="AH142" s="461">
        <f t="shared" si="102"/>
        <v>0</v>
      </c>
      <c r="AJ142" s="287" t="s">
        <v>595</v>
      </c>
      <c r="AK142" s="263" t="s">
        <v>337</v>
      </c>
      <c r="AL142" s="1151"/>
      <c r="AM142" s="238">
        <f aca="true" t="shared" si="114" ref="AM142:AX143">+E142*$AL142</f>
        <v>0</v>
      </c>
      <c r="AN142" s="238">
        <f t="shared" si="114"/>
        <v>0</v>
      </c>
      <c r="AO142" s="238">
        <f t="shared" si="114"/>
        <v>0</v>
      </c>
      <c r="AP142" s="238">
        <f t="shared" si="114"/>
        <v>0</v>
      </c>
      <c r="AQ142" s="238">
        <f t="shared" si="114"/>
        <v>0</v>
      </c>
      <c r="AR142" s="238">
        <f t="shared" si="114"/>
        <v>0</v>
      </c>
      <c r="AS142" s="238">
        <f t="shared" si="114"/>
        <v>0</v>
      </c>
      <c r="AT142" s="238">
        <f t="shared" si="114"/>
        <v>0</v>
      </c>
      <c r="AU142" s="238">
        <f t="shared" si="114"/>
        <v>0</v>
      </c>
      <c r="AV142" s="238">
        <f t="shared" si="114"/>
        <v>0</v>
      </c>
      <c r="AW142" s="238">
        <f t="shared" si="114"/>
        <v>0</v>
      </c>
      <c r="AX142" s="238">
        <f t="shared" si="114"/>
        <v>0</v>
      </c>
      <c r="AY142" s="461">
        <f t="shared" si="104"/>
        <v>0</v>
      </c>
    </row>
    <row r="143" spans="2:51" ht="12.75">
      <c r="B143" s="287" t="s">
        <v>596</v>
      </c>
      <c r="C143" s="263" t="s">
        <v>338</v>
      </c>
      <c r="D143" s="258" t="s">
        <v>301</v>
      </c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61">
        <f t="shared" si="97"/>
        <v>0</v>
      </c>
      <c r="R143" s="246"/>
      <c r="S143" s="287" t="s">
        <v>596</v>
      </c>
      <c r="T143" s="263" t="s">
        <v>338</v>
      </c>
      <c r="U143" s="1146">
        <f>+$H$44</f>
        <v>0</v>
      </c>
      <c r="V143" s="238">
        <f t="shared" si="113"/>
        <v>0</v>
      </c>
      <c r="W143" s="238">
        <f t="shared" si="113"/>
        <v>0</v>
      </c>
      <c r="X143" s="238">
        <f t="shared" si="113"/>
        <v>0</v>
      </c>
      <c r="Y143" s="238">
        <f t="shared" si="113"/>
        <v>0</v>
      </c>
      <c r="Z143" s="238">
        <f t="shared" si="113"/>
        <v>0</v>
      </c>
      <c r="AA143" s="238">
        <f t="shared" si="113"/>
        <v>0</v>
      </c>
      <c r="AB143" s="238">
        <f t="shared" si="113"/>
        <v>0</v>
      </c>
      <c r="AC143" s="238">
        <f t="shared" si="113"/>
        <v>0</v>
      </c>
      <c r="AD143" s="238">
        <f t="shared" si="113"/>
        <v>0</v>
      </c>
      <c r="AE143" s="238">
        <f t="shared" si="113"/>
        <v>0</v>
      </c>
      <c r="AF143" s="238">
        <f t="shared" si="113"/>
        <v>0</v>
      </c>
      <c r="AG143" s="238">
        <f t="shared" si="113"/>
        <v>0</v>
      </c>
      <c r="AH143" s="461">
        <f t="shared" si="102"/>
        <v>0</v>
      </c>
      <c r="AJ143" s="287" t="s">
        <v>596</v>
      </c>
      <c r="AK143" s="263" t="s">
        <v>338</v>
      </c>
      <c r="AL143" s="1151"/>
      <c r="AM143" s="238">
        <f t="shared" si="114"/>
        <v>0</v>
      </c>
      <c r="AN143" s="238">
        <f t="shared" si="114"/>
        <v>0</v>
      </c>
      <c r="AO143" s="238">
        <f t="shared" si="114"/>
        <v>0</v>
      </c>
      <c r="AP143" s="238">
        <f t="shared" si="114"/>
        <v>0</v>
      </c>
      <c r="AQ143" s="238">
        <f t="shared" si="114"/>
        <v>0</v>
      </c>
      <c r="AR143" s="238">
        <f t="shared" si="114"/>
        <v>0</v>
      </c>
      <c r="AS143" s="238">
        <f t="shared" si="114"/>
        <v>0</v>
      </c>
      <c r="AT143" s="238">
        <f t="shared" si="114"/>
        <v>0</v>
      </c>
      <c r="AU143" s="238">
        <f t="shared" si="114"/>
        <v>0</v>
      </c>
      <c r="AV143" s="238">
        <f t="shared" si="114"/>
        <v>0</v>
      </c>
      <c r="AW143" s="238">
        <f t="shared" si="114"/>
        <v>0</v>
      </c>
      <c r="AX143" s="238">
        <f t="shared" si="114"/>
        <v>0</v>
      </c>
      <c r="AY143" s="461">
        <f t="shared" si="104"/>
        <v>0</v>
      </c>
    </row>
    <row r="144" spans="2:51" ht="12.75">
      <c r="B144" s="287" t="s">
        <v>597</v>
      </c>
      <c r="C144" s="263" t="s">
        <v>330</v>
      </c>
      <c r="D144" s="258" t="s">
        <v>301</v>
      </c>
      <c r="E144" s="260">
        <f aca="true" t="shared" si="115" ref="E144:P144">E145+E146</f>
        <v>0</v>
      </c>
      <c r="F144" s="260">
        <f t="shared" si="115"/>
        <v>0</v>
      </c>
      <c r="G144" s="260">
        <f t="shared" si="115"/>
        <v>0</v>
      </c>
      <c r="H144" s="260">
        <f t="shared" si="115"/>
        <v>0</v>
      </c>
      <c r="I144" s="260">
        <f t="shared" si="115"/>
        <v>0</v>
      </c>
      <c r="J144" s="260">
        <f t="shared" si="115"/>
        <v>0</v>
      </c>
      <c r="K144" s="260">
        <f t="shared" si="115"/>
        <v>0</v>
      </c>
      <c r="L144" s="260">
        <f t="shared" si="115"/>
        <v>0</v>
      </c>
      <c r="M144" s="260">
        <f t="shared" si="115"/>
        <v>0</v>
      </c>
      <c r="N144" s="260">
        <f t="shared" si="115"/>
        <v>0</v>
      </c>
      <c r="O144" s="260">
        <f t="shared" si="115"/>
        <v>0</v>
      </c>
      <c r="P144" s="260">
        <f t="shared" si="115"/>
        <v>0</v>
      </c>
      <c r="Q144" s="261">
        <f t="shared" si="97"/>
        <v>0</v>
      </c>
      <c r="R144" s="246"/>
      <c r="S144" s="287" t="s">
        <v>597</v>
      </c>
      <c r="T144" s="263" t="s">
        <v>330</v>
      </c>
      <c r="U144" s="1146"/>
      <c r="V144" s="238">
        <f>+V145+V146</f>
        <v>0</v>
      </c>
      <c r="W144" s="238">
        <f>+W145+W146</f>
        <v>0</v>
      </c>
      <c r="X144" s="238">
        <f aca="true" t="shared" si="116" ref="X144:AD144">+X145+X146</f>
        <v>0</v>
      </c>
      <c r="Y144" s="238">
        <f t="shared" si="116"/>
        <v>0</v>
      </c>
      <c r="Z144" s="238">
        <f t="shared" si="116"/>
        <v>0</v>
      </c>
      <c r="AA144" s="238">
        <f t="shared" si="116"/>
        <v>0</v>
      </c>
      <c r="AB144" s="238">
        <f t="shared" si="116"/>
        <v>0</v>
      </c>
      <c r="AC144" s="238">
        <f t="shared" si="116"/>
        <v>0</v>
      </c>
      <c r="AD144" s="238">
        <f t="shared" si="116"/>
        <v>0</v>
      </c>
      <c r="AE144" s="238">
        <f>+AE145+AE146</f>
        <v>0</v>
      </c>
      <c r="AF144" s="238">
        <f>+AF145+AF146</f>
        <v>0</v>
      </c>
      <c r="AG144" s="238">
        <f>+AG145+AG146</f>
        <v>0</v>
      </c>
      <c r="AH144" s="461">
        <f t="shared" si="102"/>
        <v>0</v>
      </c>
      <c r="AJ144" s="287" t="s">
        <v>597</v>
      </c>
      <c r="AK144" s="263" t="s">
        <v>330</v>
      </c>
      <c r="AL144" s="1146"/>
      <c r="AM144" s="238">
        <f>+AM145+AM146</f>
        <v>0</v>
      </c>
      <c r="AN144" s="238">
        <f>+AN145+AN146</f>
        <v>0</v>
      </c>
      <c r="AO144" s="238">
        <f aca="true" t="shared" si="117" ref="AO144:AU144">+AO145+AO146</f>
        <v>0</v>
      </c>
      <c r="AP144" s="238">
        <f t="shared" si="117"/>
        <v>0</v>
      </c>
      <c r="AQ144" s="238">
        <f t="shared" si="117"/>
        <v>0</v>
      </c>
      <c r="AR144" s="238">
        <f t="shared" si="117"/>
        <v>0</v>
      </c>
      <c r="AS144" s="238">
        <f t="shared" si="117"/>
        <v>0</v>
      </c>
      <c r="AT144" s="238">
        <f t="shared" si="117"/>
        <v>0</v>
      </c>
      <c r="AU144" s="238">
        <f t="shared" si="117"/>
        <v>0</v>
      </c>
      <c r="AV144" s="238">
        <f>+AV145+AV146</f>
        <v>0</v>
      </c>
      <c r="AW144" s="238">
        <f>+AW145+AW146</f>
        <v>0</v>
      </c>
      <c r="AX144" s="238">
        <f>+AX145+AX146</f>
        <v>0</v>
      </c>
      <c r="AY144" s="461">
        <f t="shared" si="104"/>
        <v>0</v>
      </c>
    </row>
    <row r="145" spans="2:51" ht="12.75">
      <c r="B145" s="287" t="s">
        <v>598</v>
      </c>
      <c r="C145" s="263" t="s">
        <v>337</v>
      </c>
      <c r="D145" s="258" t="s">
        <v>301</v>
      </c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61">
        <f t="shared" si="97"/>
        <v>0</v>
      </c>
      <c r="R145" s="246"/>
      <c r="S145" s="287" t="s">
        <v>598</v>
      </c>
      <c r="T145" s="263" t="s">
        <v>337</v>
      </c>
      <c r="U145" s="1146">
        <f>+$H$46</f>
        <v>0</v>
      </c>
      <c r="V145" s="238">
        <f aca="true" t="shared" si="118" ref="V145:AG146">+E145*$U145</f>
        <v>0</v>
      </c>
      <c r="W145" s="238">
        <f t="shared" si="118"/>
        <v>0</v>
      </c>
      <c r="X145" s="238">
        <f t="shared" si="118"/>
        <v>0</v>
      </c>
      <c r="Y145" s="238">
        <f t="shared" si="118"/>
        <v>0</v>
      </c>
      <c r="Z145" s="238">
        <f t="shared" si="118"/>
        <v>0</v>
      </c>
      <c r="AA145" s="238">
        <f t="shared" si="118"/>
        <v>0</v>
      </c>
      <c r="AB145" s="238">
        <f t="shared" si="118"/>
        <v>0</v>
      </c>
      <c r="AC145" s="238">
        <f t="shared" si="118"/>
        <v>0</v>
      </c>
      <c r="AD145" s="238">
        <f t="shared" si="118"/>
        <v>0</v>
      </c>
      <c r="AE145" s="238">
        <f t="shared" si="118"/>
        <v>0</v>
      </c>
      <c r="AF145" s="238">
        <f t="shared" si="118"/>
        <v>0</v>
      </c>
      <c r="AG145" s="238">
        <f t="shared" si="118"/>
        <v>0</v>
      </c>
      <c r="AH145" s="461">
        <f t="shared" si="102"/>
        <v>0</v>
      </c>
      <c r="AJ145" s="287" t="s">
        <v>598</v>
      </c>
      <c r="AK145" s="263" t="s">
        <v>337</v>
      </c>
      <c r="AL145" s="1151"/>
      <c r="AM145" s="238">
        <f aca="true" t="shared" si="119" ref="AM145:AX146">+E145*$AL145</f>
        <v>0</v>
      </c>
      <c r="AN145" s="238">
        <f t="shared" si="119"/>
        <v>0</v>
      </c>
      <c r="AO145" s="238">
        <f t="shared" si="119"/>
        <v>0</v>
      </c>
      <c r="AP145" s="238">
        <f t="shared" si="119"/>
        <v>0</v>
      </c>
      <c r="AQ145" s="238">
        <f t="shared" si="119"/>
        <v>0</v>
      </c>
      <c r="AR145" s="238">
        <f t="shared" si="119"/>
        <v>0</v>
      </c>
      <c r="AS145" s="238">
        <f t="shared" si="119"/>
        <v>0</v>
      </c>
      <c r="AT145" s="238">
        <f t="shared" si="119"/>
        <v>0</v>
      </c>
      <c r="AU145" s="238">
        <f t="shared" si="119"/>
        <v>0</v>
      </c>
      <c r="AV145" s="238">
        <f t="shared" si="119"/>
        <v>0</v>
      </c>
      <c r="AW145" s="238">
        <f t="shared" si="119"/>
        <v>0</v>
      </c>
      <c r="AX145" s="238">
        <f t="shared" si="119"/>
        <v>0</v>
      </c>
      <c r="AY145" s="461">
        <f t="shared" si="104"/>
        <v>0</v>
      </c>
    </row>
    <row r="146" spans="2:51" ht="12.75">
      <c r="B146" s="287" t="s">
        <v>599</v>
      </c>
      <c r="C146" s="263" t="s">
        <v>338</v>
      </c>
      <c r="D146" s="258" t="s">
        <v>301</v>
      </c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61">
        <f t="shared" si="97"/>
        <v>0</v>
      </c>
      <c r="R146" s="246"/>
      <c r="S146" s="288" t="s">
        <v>599</v>
      </c>
      <c r="T146" s="289" t="s">
        <v>338</v>
      </c>
      <c r="U146" s="1147">
        <f>+$H$47</f>
        <v>0</v>
      </c>
      <c r="V146" s="238">
        <f t="shared" si="118"/>
        <v>0</v>
      </c>
      <c r="W146" s="238">
        <f t="shared" si="118"/>
        <v>0</v>
      </c>
      <c r="X146" s="238">
        <f t="shared" si="118"/>
        <v>0</v>
      </c>
      <c r="Y146" s="238">
        <f t="shared" si="118"/>
        <v>0</v>
      </c>
      <c r="Z146" s="238">
        <f t="shared" si="118"/>
        <v>0</v>
      </c>
      <c r="AA146" s="238">
        <f t="shared" si="118"/>
        <v>0</v>
      </c>
      <c r="AB146" s="238">
        <f t="shared" si="118"/>
        <v>0</v>
      </c>
      <c r="AC146" s="238">
        <f t="shared" si="118"/>
        <v>0</v>
      </c>
      <c r="AD146" s="238">
        <f t="shared" si="118"/>
        <v>0</v>
      </c>
      <c r="AE146" s="238">
        <f t="shared" si="118"/>
        <v>0</v>
      </c>
      <c r="AF146" s="238">
        <f t="shared" si="118"/>
        <v>0</v>
      </c>
      <c r="AG146" s="238">
        <f t="shared" si="118"/>
        <v>0</v>
      </c>
      <c r="AH146" s="461">
        <f t="shared" si="102"/>
        <v>0</v>
      </c>
      <c r="AJ146" s="288" t="s">
        <v>599</v>
      </c>
      <c r="AK146" s="289" t="s">
        <v>338</v>
      </c>
      <c r="AL146" s="1152"/>
      <c r="AM146" s="238">
        <f t="shared" si="119"/>
        <v>0</v>
      </c>
      <c r="AN146" s="238">
        <f t="shared" si="119"/>
        <v>0</v>
      </c>
      <c r="AO146" s="238">
        <f t="shared" si="119"/>
        <v>0</v>
      </c>
      <c r="AP146" s="238">
        <f t="shared" si="119"/>
        <v>0</v>
      </c>
      <c r="AQ146" s="238">
        <f t="shared" si="119"/>
        <v>0</v>
      </c>
      <c r="AR146" s="238">
        <f t="shared" si="119"/>
        <v>0</v>
      </c>
      <c r="AS146" s="238">
        <f t="shared" si="119"/>
        <v>0</v>
      </c>
      <c r="AT146" s="238">
        <f t="shared" si="119"/>
        <v>0</v>
      </c>
      <c r="AU146" s="238">
        <f t="shared" si="119"/>
        <v>0</v>
      </c>
      <c r="AV146" s="238">
        <f t="shared" si="119"/>
        <v>0</v>
      </c>
      <c r="AW146" s="238">
        <f t="shared" si="119"/>
        <v>0</v>
      </c>
      <c r="AX146" s="238">
        <f t="shared" si="119"/>
        <v>0</v>
      </c>
      <c r="AY146" s="461">
        <f t="shared" si="104"/>
        <v>0</v>
      </c>
    </row>
    <row r="147" spans="2:51" ht="12.75">
      <c r="B147" s="287"/>
      <c r="C147" s="262" t="s">
        <v>551</v>
      </c>
      <c r="D147" s="26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61">
        <f t="shared" si="97"/>
        <v>0</v>
      </c>
      <c r="R147" s="246"/>
      <c r="S147" s="292"/>
      <c r="T147" s="303" t="s">
        <v>551</v>
      </c>
      <c r="U147" s="1148"/>
      <c r="V147" s="286">
        <f>+V148+V149+V150</f>
        <v>0</v>
      </c>
      <c r="W147" s="286">
        <f>+W148+W149+W150</f>
        <v>0</v>
      </c>
      <c r="X147" s="286">
        <f aca="true" t="shared" si="120" ref="X147:AD147">+X148+X149+X150</f>
        <v>0</v>
      </c>
      <c r="Y147" s="286">
        <f t="shared" si="120"/>
        <v>0</v>
      </c>
      <c r="Z147" s="286">
        <f t="shared" si="120"/>
        <v>0</v>
      </c>
      <c r="AA147" s="286">
        <f t="shared" si="120"/>
        <v>0</v>
      </c>
      <c r="AB147" s="286">
        <f t="shared" si="120"/>
        <v>0</v>
      </c>
      <c r="AC147" s="286">
        <f t="shared" si="120"/>
        <v>0</v>
      </c>
      <c r="AD147" s="286">
        <f t="shared" si="120"/>
        <v>0</v>
      </c>
      <c r="AE147" s="286">
        <f>+AE148+AE149+AE150</f>
        <v>0</v>
      </c>
      <c r="AF147" s="286">
        <f>+AF148+AF149+AF150</f>
        <v>0</v>
      </c>
      <c r="AG147" s="286">
        <f>+AG148+AG149+AG150</f>
        <v>0</v>
      </c>
      <c r="AH147" s="475">
        <f>+AH148+AH149+AH150</f>
        <v>0</v>
      </c>
      <c r="AJ147" s="292"/>
      <c r="AK147" s="303" t="s">
        <v>551</v>
      </c>
      <c r="AL147" s="1148"/>
      <c r="AM147" s="286">
        <f>+AM148+AM149+AM150</f>
        <v>0</v>
      </c>
      <c r="AN147" s="286">
        <f>+AN148+AN149+AN150</f>
        <v>0</v>
      </c>
      <c r="AO147" s="286">
        <f aca="true" t="shared" si="121" ref="AO147:AU147">+AO148+AO149+AO150</f>
        <v>0</v>
      </c>
      <c r="AP147" s="286">
        <f t="shared" si="121"/>
        <v>0</v>
      </c>
      <c r="AQ147" s="286">
        <f t="shared" si="121"/>
        <v>0</v>
      </c>
      <c r="AR147" s="286">
        <f t="shared" si="121"/>
        <v>0</v>
      </c>
      <c r="AS147" s="286">
        <f t="shared" si="121"/>
        <v>0</v>
      </c>
      <c r="AT147" s="286">
        <f t="shared" si="121"/>
        <v>0</v>
      </c>
      <c r="AU147" s="286">
        <f t="shared" si="121"/>
        <v>0</v>
      </c>
      <c r="AV147" s="286">
        <f>+AV148+AV149+AV150</f>
        <v>0</v>
      </c>
      <c r="AW147" s="286">
        <f>+AW148+AW149+AW150</f>
        <v>0</v>
      </c>
      <c r="AX147" s="286">
        <f>+AX148+AX149+AX150</f>
        <v>0</v>
      </c>
      <c r="AY147" s="475">
        <f>+AY148+AY149+AY150</f>
        <v>0</v>
      </c>
    </row>
    <row r="148" spans="2:51" ht="12.75">
      <c r="B148" s="287" t="s">
        <v>399</v>
      </c>
      <c r="C148" s="257" t="s">
        <v>306</v>
      </c>
      <c r="D148" s="258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61">
        <f>SUM(E148:P148)</f>
        <v>0</v>
      </c>
      <c r="R148" s="246"/>
      <c r="S148" s="249" t="s">
        <v>399</v>
      </c>
      <c r="T148" s="250" t="s">
        <v>306</v>
      </c>
      <c r="U148" s="1145">
        <f>+$H$72</f>
        <v>0</v>
      </c>
      <c r="V148" s="238">
        <f aca="true" t="shared" si="122" ref="V148:AG148">+E148*$U148/1000</f>
        <v>0</v>
      </c>
      <c r="W148" s="238">
        <f t="shared" si="122"/>
        <v>0</v>
      </c>
      <c r="X148" s="238">
        <f t="shared" si="122"/>
        <v>0</v>
      </c>
      <c r="Y148" s="238">
        <f t="shared" si="122"/>
        <v>0</v>
      </c>
      <c r="Z148" s="238">
        <f t="shared" si="122"/>
        <v>0</v>
      </c>
      <c r="AA148" s="238">
        <f t="shared" si="122"/>
        <v>0</v>
      </c>
      <c r="AB148" s="238">
        <f t="shared" si="122"/>
        <v>0</v>
      </c>
      <c r="AC148" s="238">
        <f t="shared" si="122"/>
        <v>0</v>
      </c>
      <c r="AD148" s="238">
        <f t="shared" si="122"/>
        <v>0</v>
      </c>
      <c r="AE148" s="238">
        <f t="shared" si="122"/>
        <v>0</v>
      </c>
      <c r="AF148" s="238">
        <f t="shared" si="122"/>
        <v>0</v>
      </c>
      <c r="AG148" s="238">
        <f t="shared" si="122"/>
        <v>0</v>
      </c>
      <c r="AH148" s="461">
        <f>SUM(V148:AG148)</f>
        <v>0</v>
      </c>
      <c r="AJ148" s="249" t="s">
        <v>399</v>
      </c>
      <c r="AK148" s="250" t="s">
        <v>306</v>
      </c>
      <c r="AL148" s="1150"/>
      <c r="AM148" s="238">
        <f aca="true" t="shared" si="123" ref="AM148:AX148">+E148*$AL148/1000</f>
        <v>0</v>
      </c>
      <c r="AN148" s="238">
        <f t="shared" si="123"/>
        <v>0</v>
      </c>
      <c r="AO148" s="238">
        <f t="shared" si="123"/>
        <v>0</v>
      </c>
      <c r="AP148" s="238">
        <f t="shared" si="123"/>
        <v>0</v>
      </c>
      <c r="AQ148" s="238">
        <f t="shared" si="123"/>
        <v>0</v>
      </c>
      <c r="AR148" s="238">
        <f t="shared" si="123"/>
        <v>0</v>
      </c>
      <c r="AS148" s="238">
        <f t="shared" si="123"/>
        <v>0</v>
      </c>
      <c r="AT148" s="238">
        <f t="shared" si="123"/>
        <v>0</v>
      </c>
      <c r="AU148" s="238">
        <f t="shared" si="123"/>
        <v>0</v>
      </c>
      <c r="AV148" s="238">
        <f t="shared" si="123"/>
        <v>0</v>
      </c>
      <c r="AW148" s="238">
        <f t="shared" si="123"/>
        <v>0</v>
      </c>
      <c r="AX148" s="238">
        <f t="shared" si="123"/>
        <v>0</v>
      </c>
      <c r="AY148" s="461">
        <f>SUM(AM148:AX148)</f>
        <v>0</v>
      </c>
    </row>
    <row r="149" spans="2:51" ht="12.75">
      <c r="B149" s="287" t="s">
        <v>400</v>
      </c>
      <c r="C149" s="257" t="s">
        <v>309</v>
      </c>
      <c r="D149" s="258" t="s">
        <v>299</v>
      </c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61">
        <f t="shared" si="97"/>
        <v>0</v>
      </c>
      <c r="R149" s="246"/>
      <c r="S149" s="287" t="s">
        <v>400</v>
      </c>
      <c r="T149" s="257" t="s">
        <v>309</v>
      </c>
      <c r="U149" s="1145">
        <f>+$H$21</f>
        <v>0</v>
      </c>
      <c r="V149" s="238">
        <f aca="true" t="shared" si="124" ref="V149:AG149">+E149*$U149</f>
        <v>0</v>
      </c>
      <c r="W149" s="238">
        <f t="shared" si="124"/>
        <v>0</v>
      </c>
      <c r="X149" s="238">
        <f t="shared" si="124"/>
        <v>0</v>
      </c>
      <c r="Y149" s="238">
        <f t="shared" si="124"/>
        <v>0</v>
      </c>
      <c r="Z149" s="238">
        <f t="shared" si="124"/>
        <v>0</v>
      </c>
      <c r="AA149" s="238">
        <f t="shared" si="124"/>
        <v>0</v>
      </c>
      <c r="AB149" s="238">
        <f t="shared" si="124"/>
        <v>0</v>
      </c>
      <c r="AC149" s="238">
        <f t="shared" si="124"/>
        <v>0</v>
      </c>
      <c r="AD149" s="238">
        <f t="shared" si="124"/>
        <v>0</v>
      </c>
      <c r="AE149" s="238">
        <f t="shared" si="124"/>
        <v>0</v>
      </c>
      <c r="AF149" s="238">
        <f t="shared" si="124"/>
        <v>0</v>
      </c>
      <c r="AG149" s="238">
        <f t="shared" si="124"/>
        <v>0</v>
      </c>
      <c r="AH149" s="461">
        <f>SUM(V149:AG149)</f>
        <v>0</v>
      </c>
      <c r="AJ149" s="287" t="s">
        <v>400</v>
      </c>
      <c r="AK149" s="257" t="s">
        <v>309</v>
      </c>
      <c r="AL149" s="1150"/>
      <c r="AM149" s="238">
        <f aca="true" t="shared" si="125" ref="AM149:AX149">+E149*$AL149</f>
        <v>0</v>
      </c>
      <c r="AN149" s="238">
        <f t="shared" si="125"/>
        <v>0</v>
      </c>
      <c r="AO149" s="238">
        <f t="shared" si="125"/>
        <v>0</v>
      </c>
      <c r="AP149" s="238">
        <f t="shared" si="125"/>
        <v>0</v>
      </c>
      <c r="AQ149" s="238">
        <f t="shared" si="125"/>
        <v>0</v>
      </c>
      <c r="AR149" s="238">
        <f t="shared" si="125"/>
        <v>0</v>
      </c>
      <c r="AS149" s="238">
        <f t="shared" si="125"/>
        <v>0</v>
      </c>
      <c r="AT149" s="238">
        <f t="shared" si="125"/>
        <v>0</v>
      </c>
      <c r="AU149" s="238">
        <f t="shared" si="125"/>
        <v>0</v>
      </c>
      <c r="AV149" s="238">
        <f t="shared" si="125"/>
        <v>0</v>
      </c>
      <c r="AW149" s="238">
        <f t="shared" si="125"/>
        <v>0</v>
      </c>
      <c r="AX149" s="238">
        <f t="shared" si="125"/>
        <v>0</v>
      </c>
      <c r="AY149" s="461">
        <f>SUM(AM149:AX149)</f>
        <v>0</v>
      </c>
    </row>
    <row r="150" spans="2:51" ht="12.75">
      <c r="B150" s="287" t="s">
        <v>401</v>
      </c>
      <c r="C150" s="257" t="s">
        <v>300</v>
      </c>
      <c r="D150" s="258" t="s">
        <v>301</v>
      </c>
      <c r="E150" s="260">
        <f aca="true" t="shared" si="126" ref="E150:P150">E151+E154+E157</f>
        <v>0</v>
      </c>
      <c r="F150" s="260">
        <f t="shared" si="126"/>
        <v>0</v>
      </c>
      <c r="G150" s="260">
        <f t="shared" si="126"/>
        <v>0</v>
      </c>
      <c r="H150" s="260">
        <f t="shared" si="126"/>
        <v>0</v>
      </c>
      <c r="I150" s="260">
        <f t="shared" si="126"/>
        <v>0</v>
      </c>
      <c r="J150" s="260">
        <f t="shared" si="126"/>
        <v>0</v>
      </c>
      <c r="K150" s="260">
        <f t="shared" si="126"/>
        <v>0</v>
      </c>
      <c r="L150" s="260">
        <f t="shared" si="126"/>
        <v>0</v>
      </c>
      <c r="M150" s="260">
        <f t="shared" si="126"/>
        <v>0</v>
      </c>
      <c r="N150" s="260">
        <f t="shared" si="126"/>
        <v>0</v>
      </c>
      <c r="O150" s="260">
        <f t="shared" si="126"/>
        <v>0</v>
      </c>
      <c r="P150" s="260">
        <f t="shared" si="126"/>
        <v>0</v>
      </c>
      <c r="Q150" s="261">
        <f t="shared" si="97"/>
        <v>0</v>
      </c>
      <c r="R150" s="246"/>
      <c r="S150" s="287" t="s">
        <v>401</v>
      </c>
      <c r="T150" s="257" t="s">
        <v>300</v>
      </c>
      <c r="U150" s="1146"/>
      <c r="V150" s="238">
        <f>+V151+V154+V157</f>
        <v>0</v>
      </c>
      <c r="W150" s="238">
        <f>+W151+W154+W157</f>
        <v>0</v>
      </c>
      <c r="X150" s="238">
        <f aca="true" t="shared" si="127" ref="X150:AD150">+X151+X154+X157</f>
        <v>0</v>
      </c>
      <c r="Y150" s="238">
        <f t="shared" si="127"/>
        <v>0</v>
      </c>
      <c r="Z150" s="238">
        <f t="shared" si="127"/>
        <v>0</v>
      </c>
      <c r="AA150" s="238">
        <f t="shared" si="127"/>
        <v>0</v>
      </c>
      <c r="AB150" s="238">
        <f t="shared" si="127"/>
        <v>0</v>
      </c>
      <c r="AC150" s="238">
        <f t="shared" si="127"/>
        <v>0</v>
      </c>
      <c r="AD150" s="238">
        <f t="shared" si="127"/>
        <v>0</v>
      </c>
      <c r="AE150" s="238">
        <f>+AE151+AE154+AE157</f>
        <v>0</v>
      </c>
      <c r="AF150" s="238">
        <f>+AF151+AF154+AF157</f>
        <v>0</v>
      </c>
      <c r="AG150" s="238">
        <f>+AG151+AG154+AG157</f>
        <v>0</v>
      </c>
      <c r="AH150" s="461">
        <f aca="true" t="shared" si="128" ref="AH150:AH159">SUM(V150:AG150)</f>
        <v>0</v>
      </c>
      <c r="AJ150" s="287" t="s">
        <v>401</v>
      </c>
      <c r="AK150" s="257" t="s">
        <v>300</v>
      </c>
      <c r="AL150" s="1146"/>
      <c r="AM150" s="238">
        <f>+AM151+AM154+AM157</f>
        <v>0</v>
      </c>
      <c r="AN150" s="238">
        <f>+AN151+AN154+AN157</f>
        <v>0</v>
      </c>
      <c r="AO150" s="238">
        <f aca="true" t="shared" si="129" ref="AO150:AU150">+AO151+AO154+AO157</f>
        <v>0</v>
      </c>
      <c r="AP150" s="238">
        <f t="shared" si="129"/>
        <v>0</v>
      </c>
      <c r="AQ150" s="238">
        <f t="shared" si="129"/>
        <v>0</v>
      </c>
      <c r="AR150" s="238">
        <f t="shared" si="129"/>
        <v>0</v>
      </c>
      <c r="AS150" s="238">
        <f t="shared" si="129"/>
        <v>0</v>
      </c>
      <c r="AT150" s="238">
        <f t="shared" si="129"/>
        <v>0</v>
      </c>
      <c r="AU150" s="238">
        <f t="shared" si="129"/>
        <v>0</v>
      </c>
      <c r="AV150" s="238">
        <f>+AV151+AV154+AV157</f>
        <v>0</v>
      </c>
      <c r="AW150" s="238">
        <f>+AW151+AW154+AW157</f>
        <v>0</v>
      </c>
      <c r="AX150" s="238">
        <f>+AX151+AX154+AX157</f>
        <v>0</v>
      </c>
      <c r="AY150" s="461">
        <f aca="true" t="shared" si="130" ref="AY150:AY159">SUM(AM150:AX150)</f>
        <v>0</v>
      </c>
    </row>
    <row r="151" spans="2:51" ht="12.75">
      <c r="B151" s="287" t="s">
        <v>591</v>
      </c>
      <c r="C151" s="263" t="s">
        <v>332</v>
      </c>
      <c r="D151" s="258" t="s">
        <v>301</v>
      </c>
      <c r="E151" s="260">
        <f aca="true" t="shared" si="131" ref="E151:P151">E152+E153</f>
        <v>0</v>
      </c>
      <c r="F151" s="260">
        <f t="shared" si="131"/>
        <v>0</v>
      </c>
      <c r="G151" s="260">
        <f t="shared" si="131"/>
        <v>0</v>
      </c>
      <c r="H151" s="260">
        <f t="shared" si="131"/>
        <v>0</v>
      </c>
      <c r="I151" s="260">
        <f t="shared" si="131"/>
        <v>0</v>
      </c>
      <c r="J151" s="260">
        <f t="shared" si="131"/>
        <v>0</v>
      </c>
      <c r="K151" s="260">
        <f t="shared" si="131"/>
        <v>0</v>
      </c>
      <c r="L151" s="260">
        <f t="shared" si="131"/>
        <v>0</v>
      </c>
      <c r="M151" s="260">
        <f t="shared" si="131"/>
        <v>0</v>
      </c>
      <c r="N151" s="260">
        <f t="shared" si="131"/>
        <v>0</v>
      </c>
      <c r="O151" s="260">
        <f t="shared" si="131"/>
        <v>0</v>
      </c>
      <c r="P151" s="260">
        <f t="shared" si="131"/>
        <v>0</v>
      </c>
      <c r="Q151" s="261">
        <f t="shared" si="97"/>
        <v>0</v>
      </c>
      <c r="R151" s="246"/>
      <c r="S151" s="287" t="s">
        <v>591</v>
      </c>
      <c r="T151" s="263" t="s">
        <v>332</v>
      </c>
      <c r="U151" s="1146"/>
      <c r="V151" s="238">
        <f>+V152+V153</f>
        <v>0</v>
      </c>
      <c r="W151" s="238">
        <f>+W152+W153</f>
        <v>0</v>
      </c>
      <c r="X151" s="238">
        <f aca="true" t="shared" si="132" ref="X151:AD151">+X152+X153</f>
        <v>0</v>
      </c>
      <c r="Y151" s="238">
        <f t="shared" si="132"/>
        <v>0</v>
      </c>
      <c r="Z151" s="238">
        <f t="shared" si="132"/>
        <v>0</v>
      </c>
      <c r="AA151" s="238">
        <f t="shared" si="132"/>
        <v>0</v>
      </c>
      <c r="AB151" s="238">
        <f t="shared" si="132"/>
        <v>0</v>
      </c>
      <c r="AC151" s="238">
        <f t="shared" si="132"/>
        <v>0</v>
      </c>
      <c r="AD151" s="238">
        <f t="shared" si="132"/>
        <v>0</v>
      </c>
      <c r="AE151" s="238">
        <f>+AE152+AE153</f>
        <v>0</v>
      </c>
      <c r="AF151" s="238">
        <f>+AF152+AF153</f>
        <v>0</v>
      </c>
      <c r="AG151" s="238">
        <f>+AG152+AG153</f>
        <v>0</v>
      </c>
      <c r="AH151" s="461">
        <f t="shared" si="128"/>
        <v>0</v>
      </c>
      <c r="AJ151" s="287" t="s">
        <v>591</v>
      </c>
      <c r="AK151" s="263" t="s">
        <v>332</v>
      </c>
      <c r="AL151" s="1146"/>
      <c r="AM151" s="238">
        <f>+AM152+AM153</f>
        <v>0</v>
      </c>
      <c r="AN151" s="238">
        <f>+AN152+AN153</f>
        <v>0</v>
      </c>
      <c r="AO151" s="238">
        <f aca="true" t="shared" si="133" ref="AO151:AU151">+AO152+AO153</f>
        <v>0</v>
      </c>
      <c r="AP151" s="238">
        <f t="shared" si="133"/>
        <v>0</v>
      </c>
      <c r="AQ151" s="238">
        <f t="shared" si="133"/>
        <v>0</v>
      </c>
      <c r="AR151" s="238">
        <f t="shared" si="133"/>
        <v>0</v>
      </c>
      <c r="AS151" s="238">
        <f t="shared" si="133"/>
        <v>0</v>
      </c>
      <c r="AT151" s="238">
        <f t="shared" si="133"/>
        <v>0</v>
      </c>
      <c r="AU151" s="238">
        <f t="shared" si="133"/>
        <v>0</v>
      </c>
      <c r="AV151" s="238">
        <f>+AV152+AV153</f>
        <v>0</v>
      </c>
      <c r="AW151" s="238">
        <f>+AW152+AW153</f>
        <v>0</v>
      </c>
      <c r="AX151" s="238">
        <f>+AX152+AX153</f>
        <v>0</v>
      </c>
      <c r="AY151" s="461">
        <f t="shared" si="130"/>
        <v>0</v>
      </c>
    </row>
    <row r="152" spans="2:51" ht="12.75">
      <c r="B152" s="287" t="s">
        <v>592</v>
      </c>
      <c r="C152" s="263" t="s">
        <v>337</v>
      </c>
      <c r="D152" s="258" t="s">
        <v>301</v>
      </c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61">
        <f t="shared" si="97"/>
        <v>0</v>
      </c>
      <c r="R152" s="246"/>
      <c r="S152" s="287" t="s">
        <v>592</v>
      </c>
      <c r="T152" s="263" t="s">
        <v>337</v>
      </c>
      <c r="U152" s="1146">
        <f>+$J$40</f>
        <v>0</v>
      </c>
      <c r="V152" s="238">
        <f aca="true" t="shared" si="134" ref="V152:AG153">+E152*$U152</f>
        <v>0</v>
      </c>
      <c r="W152" s="238">
        <f t="shared" si="134"/>
        <v>0</v>
      </c>
      <c r="X152" s="238">
        <f t="shared" si="134"/>
        <v>0</v>
      </c>
      <c r="Y152" s="238">
        <f t="shared" si="134"/>
        <v>0</v>
      </c>
      <c r="Z152" s="238">
        <f t="shared" si="134"/>
        <v>0</v>
      </c>
      <c r="AA152" s="238">
        <f t="shared" si="134"/>
        <v>0</v>
      </c>
      <c r="AB152" s="238">
        <f t="shared" si="134"/>
        <v>0</v>
      </c>
      <c r="AC152" s="238">
        <f t="shared" si="134"/>
        <v>0</v>
      </c>
      <c r="AD152" s="238">
        <f t="shared" si="134"/>
        <v>0</v>
      </c>
      <c r="AE152" s="238">
        <f t="shared" si="134"/>
        <v>0</v>
      </c>
      <c r="AF152" s="238">
        <f t="shared" si="134"/>
        <v>0</v>
      </c>
      <c r="AG152" s="238">
        <f t="shared" si="134"/>
        <v>0</v>
      </c>
      <c r="AH152" s="461">
        <f t="shared" si="128"/>
        <v>0</v>
      </c>
      <c r="AJ152" s="287" t="s">
        <v>592</v>
      </c>
      <c r="AK152" s="263" t="s">
        <v>337</v>
      </c>
      <c r="AL152" s="1151"/>
      <c r="AM152" s="238">
        <f aca="true" t="shared" si="135" ref="AM152:AX153">+E152*$AL152</f>
        <v>0</v>
      </c>
      <c r="AN152" s="238">
        <f t="shared" si="135"/>
        <v>0</v>
      </c>
      <c r="AO152" s="238">
        <f t="shared" si="135"/>
        <v>0</v>
      </c>
      <c r="AP152" s="238">
        <f t="shared" si="135"/>
        <v>0</v>
      </c>
      <c r="AQ152" s="238">
        <f t="shared" si="135"/>
        <v>0</v>
      </c>
      <c r="AR152" s="238">
        <f t="shared" si="135"/>
        <v>0</v>
      </c>
      <c r="AS152" s="238">
        <f t="shared" si="135"/>
        <v>0</v>
      </c>
      <c r="AT152" s="238">
        <f t="shared" si="135"/>
        <v>0</v>
      </c>
      <c r="AU152" s="238">
        <f t="shared" si="135"/>
        <v>0</v>
      </c>
      <c r="AV152" s="238">
        <f t="shared" si="135"/>
        <v>0</v>
      </c>
      <c r="AW152" s="238">
        <f t="shared" si="135"/>
        <v>0</v>
      </c>
      <c r="AX152" s="238">
        <f t="shared" si="135"/>
        <v>0</v>
      </c>
      <c r="AY152" s="461">
        <f t="shared" si="130"/>
        <v>0</v>
      </c>
    </row>
    <row r="153" spans="2:51" ht="12.75">
      <c r="B153" s="287" t="s">
        <v>593</v>
      </c>
      <c r="C153" s="263" t="s">
        <v>338</v>
      </c>
      <c r="D153" s="258" t="s">
        <v>301</v>
      </c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61">
        <f t="shared" si="97"/>
        <v>0</v>
      </c>
      <c r="R153" s="246"/>
      <c r="S153" s="287" t="s">
        <v>593</v>
      </c>
      <c r="T153" s="263" t="s">
        <v>338</v>
      </c>
      <c r="U153" s="1146">
        <f>+$J$41</f>
        <v>0</v>
      </c>
      <c r="V153" s="238">
        <f t="shared" si="134"/>
        <v>0</v>
      </c>
      <c r="W153" s="238">
        <f t="shared" si="134"/>
        <v>0</v>
      </c>
      <c r="X153" s="238">
        <f t="shared" si="134"/>
        <v>0</v>
      </c>
      <c r="Y153" s="238">
        <f t="shared" si="134"/>
        <v>0</v>
      </c>
      <c r="Z153" s="238">
        <f t="shared" si="134"/>
        <v>0</v>
      </c>
      <c r="AA153" s="238">
        <f t="shared" si="134"/>
        <v>0</v>
      </c>
      <c r="AB153" s="238">
        <f t="shared" si="134"/>
        <v>0</v>
      </c>
      <c r="AC153" s="238">
        <f t="shared" si="134"/>
        <v>0</v>
      </c>
      <c r="AD153" s="238">
        <f t="shared" si="134"/>
        <v>0</v>
      </c>
      <c r="AE153" s="238">
        <f t="shared" si="134"/>
        <v>0</v>
      </c>
      <c r="AF153" s="238">
        <f t="shared" si="134"/>
        <v>0</v>
      </c>
      <c r="AG153" s="238">
        <f t="shared" si="134"/>
        <v>0</v>
      </c>
      <c r="AH153" s="461">
        <f t="shared" si="128"/>
        <v>0</v>
      </c>
      <c r="AJ153" s="287" t="s">
        <v>593</v>
      </c>
      <c r="AK153" s="263" t="s">
        <v>338</v>
      </c>
      <c r="AL153" s="1151"/>
      <c r="AM153" s="238">
        <f t="shared" si="135"/>
        <v>0</v>
      </c>
      <c r="AN153" s="238">
        <f t="shared" si="135"/>
        <v>0</v>
      </c>
      <c r="AO153" s="238">
        <f t="shared" si="135"/>
        <v>0</v>
      </c>
      <c r="AP153" s="238">
        <f t="shared" si="135"/>
        <v>0</v>
      </c>
      <c r="AQ153" s="238">
        <f t="shared" si="135"/>
        <v>0</v>
      </c>
      <c r="AR153" s="238">
        <f t="shared" si="135"/>
        <v>0</v>
      </c>
      <c r="AS153" s="238">
        <f t="shared" si="135"/>
        <v>0</v>
      </c>
      <c r="AT153" s="238">
        <f t="shared" si="135"/>
        <v>0</v>
      </c>
      <c r="AU153" s="238">
        <f t="shared" si="135"/>
        <v>0</v>
      </c>
      <c r="AV153" s="238">
        <f t="shared" si="135"/>
        <v>0</v>
      </c>
      <c r="AW153" s="238">
        <f t="shared" si="135"/>
        <v>0</v>
      </c>
      <c r="AX153" s="238">
        <f t="shared" si="135"/>
        <v>0</v>
      </c>
      <c r="AY153" s="461">
        <f t="shared" si="130"/>
        <v>0</v>
      </c>
    </row>
    <row r="154" spans="2:51" ht="12.75">
      <c r="B154" s="287" t="s">
        <v>594</v>
      </c>
      <c r="C154" s="263" t="s">
        <v>328</v>
      </c>
      <c r="D154" s="258" t="s">
        <v>301</v>
      </c>
      <c r="E154" s="260">
        <f aca="true" t="shared" si="136" ref="E154:P154">E155+E156</f>
        <v>0</v>
      </c>
      <c r="F154" s="260">
        <f t="shared" si="136"/>
        <v>0</v>
      </c>
      <c r="G154" s="260">
        <f t="shared" si="136"/>
        <v>0</v>
      </c>
      <c r="H154" s="260">
        <f t="shared" si="136"/>
        <v>0</v>
      </c>
      <c r="I154" s="260">
        <f t="shared" si="136"/>
        <v>0</v>
      </c>
      <c r="J154" s="260">
        <f t="shared" si="136"/>
        <v>0</v>
      </c>
      <c r="K154" s="260">
        <f t="shared" si="136"/>
        <v>0</v>
      </c>
      <c r="L154" s="260">
        <f t="shared" si="136"/>
        <v>0</v>
      </c>
      <c r="M154" s="260">
        <f t="shared" si="136"/>
        <v>0</v>
      </c>
      <c r="N154" s="260">
        <f t="shared" si="136"/>
        <v>0</v>
      </c>
      <c r="O154" s="260">
        <f t="shared" si="136"/>
        <v>0</v>
      </c>
      <c r="P154" s="260">
        <f t="shared" si="136"/>
        <v>0</v>
      </c>
      <c r="Q154" s="261">
        <f t="shared" si="97"/>
        <v>0</v>
      </c>
      <c r="R154" s="246"/>
      <c r="S154" s="287" t="s">
        <v>594</v>
      </c>
      <c r="T154" s="263" t="s">
        <v>328</v>
      </c>
      <c r="U154" s="1146"/>
      <c r="V154" s="238">
        <f>+V155+V156</f>
        <v>0</v>
      </c>
      <c r="W154" s="238">
        <f>+W155+W156</f>
        <v>0</v>
      </c>
      <c r="X154" s="238">
        <f aca="true" t="shared" si="137" ref="X154:AD154">+X155+X156</f>
        <v>0</v>
      </c>
      <c r="Y154" s="238">
        <f t="shared" si="137"/>
        <v>0</v>
      </c>
      <c r="Z154" s="238">
        <f t="shared" si="137"/>
        <v>0</v>
      </c>
      <c r="AA154" s="238">
        <f t="shared" si="137"/>
        <v>0</v>
      </c>
      <c r="AB154" s="238">
        <f t="shared" si="137"/>
        <v>0</v>
      </c>
      <c r="AC154" s="238">
        <f t="shared" si="137"/>
        <v>0</v>
      </c>
      <c r="AD154" s="238">
        <f t="shared" si="137"/>
        <v>0</v>
      </c>
      <c r="AE154" s="238">
        <f>+AE155+AE156</f>
        <v>0</v>
      </c>
      <c r="AF154" s="238">
        <f>+AF155+AF156</f>
        <v>0</v>
      </c>
      <c r="AG154" s="238">
        <f>+AG155+AG156</f>
        <v>0</v>
      </c>
      <c r="AH154" s="461">
        <f t="shared" si="128"/>
        <v>0</v>
      </c>
      <c r="AJ154" s="287" t="s">
        <v>594</v>
      </c>
      <c r="AK154" s="263" t="s">
        <v>328</v>
      </c>
      <c r="AL154" s="1146"/>
      <c r="AM154" s="238">
        <f>+AM155+AM156</f>
        <v>0</v>
      </c>
      <c r="AN154" s="238">
        <f>+AN155+AN156</f>
        <v>0</v>
      </c>
      <c r="AO154" s="238">
        <f aca="true" t="shared" si="138" ref="AO154:AU154">+AO155+AO156</f>
        <v>0</v>
      </c>
      <c r="AP154" s="238">
        <f t="shared" si="138"/>
        <v>0</v>
      </c>
      <c r="AQ154" s="238">
        <f t="shared" si="138"/>
        <v>0</v>
      </c>
      <c r="AR154" s="238">
        <f t="shared" si="138"/>
        <v>0</v>
      </c>
      <c r="AS154" s="238">
        <f t="shared" si="138"/>
        <v>0</v>
      </c>
      <c r="AT154" s="238">
        <f t="shared" si="138"/>
        <v>0</v>
      </c>
      <c r="AU154" s="238">
        <f t="shared" si="138"/>
        <v>0</v>
      </c>
      <c r="AV154" s="238">
        <f>+AV155+AV156</f>
        <v>0</v>
      </c>
      <c r="AW154" s="238">
        <f>+AW155+AW156</f>
        <v>0</v>
      </c>
      <c r="AX154" s="238">
        <f>+AX155+AX156</f>
        <v>0</v>
      </c>
      <c r="AY154" s="461">
        <f t="shared" si="130"/>
        <v>0</v>
      </c>
    </row>
    <row r="155" spans="2:51" ht="12.75">
      <c r="B155" s="287" t="s">
        <v>595</v>
      </c>
      <c r="C155" s="263" t="s">
        <v>337</v>
      </c>
      <c r="D155" s="258" t="s">
        <v>301</v>
      </c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61">
        <f t="shared" si="97"/>
        <v>0</v>
      </c>
      <c r="R155" s="246"/>
      <c r="S155" s="287" t="s">
        <v>595</v>
      </c>
      <c r="T155" s="263" t="s">
        <v>337</v>
      </c>
      <c r="U155" s="1146">
        <f>+$J$43</f>
        <v>0</v>
      </c>
      <c r="V155" s="238">
        <f aca="true" t="shared" si="139" ref="V155:AG156">+E155*$U155</f>
        <v>0</v>
      </c>
      <c r="W155" s="238">
        <f t="shared" si="139"/>
        <v>0</v>
      </c>
      <c r="X155" s="238">
        <f t="shared" si="139"/>
        <v>0</v>
      </c>
      <c r="Y155" s="238">
        <f t="shared" si="139"/>
        <v>0</v>
      </c>
      <c r="Z155" s="238">
        <f t="shared" si="139"/>
        <v>0</v>
      </c>
      <c r="AA155" s="238">
        <f t="shared" si="139"/>
        <v>0</v>
      </c>
      <c r="AB155" s="238">
        <f t="shared" si="139"/>
        <v>0</v>
      </c>
      <c r="AC155" s="238">
        <f t="shared" si="139"/>
        <v>0</v>
      </c>
      <c r="AD155" s="238">
        <f t="shared" si="139"/>
        <v>0</v>
      </c>
      <c r="AE155" s="238">
        <f t="shared" si="139"/>
        <v>0</v>
      </c>
      <c r="AF155" s="238">
        <f t="shared" si="139"/>
        <v>0</v>
      </c>
      <c r="AG155" s="238">
        <f t="shared" si="139"/>
        <v>0</v>
      </c>
      <c r="AH155" s="461">
        <f t="shared" si="128"/>
        <v>0</v>
      </c>
      <c r="AJ155" s="287" t="s">
        <v>595</v>
      </c>
      <c r="AK155" s="263" t="s">
        <v>337</v>
      </c>
      <c r="AL155" s="1151"/>
      <c r="AM155" s="238">
        <f aca="true" t="shared" si="140" ref="AM155:AX156">+E155*$AL155</f>
        <v>0</v>
      </c>
      <c r="AN155" s="238">
        <f t="shared" si="140"/>
        <v>0</v>
      </c>
      <c r="AO155" s="238">
        <f t="shared" si="140"/>
        <v>0</v>
      </c>
      <c r="AP155" s="238">
        <f t="shared" si="140"/>
        <v>0</v>
      </c>
      <c r="AQ155" s="238">
        <f t="shared" si="140"/>
        <v>0</v>
      </c>
      <c r="AR155" s="238">
        <f t="shared" si="140"/>
        <v>0</v>
      </c>
      <c r="AS155" s="238">
        <f t="shared" si="140"/>
        <v>0</v>
      </c>
      <c r="AT155" s="238">
        <f t="shared" si="140"/>
        <v>0</v>
      </c>
      <c r="AU155" s="238">
        <f t="shared" si="140"/>
        <v>0</v>
      </c>
      <c r="AV155" s="238">
        <f t="shared" si="140"/>
        <v>0</v>
      </c>
      <c r="AW155" s="238">
        <f t="shared" si="140"/>
        <v>0</v>
      </c>
      <c r="AX155" s="238">
        <f t="shared" si="140"/>
        <v>0</v>
      </c>
      <c r="AY155" s="461">
        <f t="shared" si="130"/>
        <v>0</v>
      </c>
    </row>
    <row r="156" spans="2:51" ht="12.75">
      <c r="B156" s="287" t="s">
        <v>596</v>
      </c>
      <c r="C156" s="263" t="s">
        <v>338</v>
      </c>
      <c r="D156" s="258" t="s">
        <v>301</v>
      </c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61">
        <f t="shared" si="97"/>
        <v>0</v>
      </c>
      <c r="R156" s="246"/>
      <c r="S156" s="287" t="s">
        <v>596</v>
      </c>
      <c r="T156" s="263" t="s">
        <v>338</v>
      </c>
      <c r="U156" s="1146">
        <f>+$J$44</f>
        <v>0</v>
      </c>
      <c r="V156" s="238">
        <f t="shared" si="139"/>
        <v>0</v>
      </c>
      <c r="W156" s="238">
        <f t="shared" si="139"/>
        <v>0</v>
      </c>
      <c r="X156" s="238">
        <f t="shared" si="139"/>
        <v>0</v>
      </c>
      <c r="Y156" s="238">
        <f t="shared" si="139"/>
        <v>0</v>
      </c>
      <c r="Z156" s="238">
        <f t="shared" si="139"/>
        <v>0</v>
      </c>
      <c r="AA156" s="238">
        <f t="shared" si="139"/>
        <v>0</v>
      </c>
      <c r="AB156" s="238">
        <f t="shared" si="139"/>
        <v>0</v>
      </c>
      <c r="AC156" s="238">
        <f t="shared" si="139"/>
        <v>0</v>
      </c>
      <c r="AD156" s="238">
        <f t="shared" si="139"/>
        <v>0</v>
      </c>
      <c r="AE156" s="238">
        <f t="shared" si="139"/>
        <v>0</v>
      </c>
      <c r="AF156" s="238">
        <f t="shared" si="139"/>
        <v>0</v>
      </c>
      <c r="AG156" s="238">
        <f t="shared" si="139"/>
        <v>0</v>
      </c>
      <c r="AH156" s="461">
        <f t="shared" si="128"/>
        <v>0</v>
      </c>
      <c r="AJ156" s="287" t="s">
        <v>596</v>
      </c>
      <c r="AK156" s="263" t="s">
        <v>338</v>
      </c>
      <c r="AL156" s="1151"/>
      <c r="AM156" s="238">
        <f t="shared" si="140"/>
        <v>0</v>
      </c>
      <c r="AN156" s="238">
        <f t="shared" si="140"/>
        <v>0</v>
      </c>
      <c r="AO156" s="238">
        <f t="shared" si="140"/>
        <v>0</v>
      </c>
      <c r="AP156" s="238">
        <f t="shared" si="140"/>
        <v>0</v>
      </c>
      <c r="AQ156" s="238">
        <f t="shared" si="140"/>
        <v>0</v>
      </c>
      <c r="AR156" s="238">
        <f t="shared" si="140"/>
        <v>0</v>
      </c>
      <c r="AS156" s="238">
        <f t="shared" si="140"/>
        <v>0</v>
      </c>
      <c r="AT156" s="238">
        <f t="shared" si="140"/>
        <v>0</v>
      </c>
      <c r="AU156" s="238">
        <f t="shared" si="140"/>
        <v>0</v>
      </c>
      <c r="AV156" s="238">
        <f t="shared" si="140"/>
        <v>0</v>
      </c>
      <c r="AW156" s="238">
        <f t="shared" si="140"/>
        <v>0</v>
      </c>
      <c r="AX156" s="238">
        <f t="shared" si="140"/>
        <v>0</v>
      </c>
      <c r="AY156" s="461">
        <f t="shared" si="130"/>
        <v>0</v>
      </c>
    </row>
    <row r="157" spans="2:51" ht="12.75">
      <c r="B157" s="287" t="s">
        <v>597</v>
      </c>
      <c r="C157" s="263" t="s">
        <v>330</v>
      </c>
      <c r="D157" s="258" t="s">
        <v>301</v>
      </c>
      <c r="E157" s="260">
        <f aca="true" t="shared" si="141" ref="E157:P157">E158+E159</f>
        <v>0</v>
      </c>
      <c r="F157" s="260">
        <f t="shared" si="141"/>
        <v>0</v>
      </c>
      <c r="G157" s="260">
        <f t="shared" si="141"/>
        <v>0</v>
      </c>
      <c r="H157" s="260">
        <f t="shared" si="141"/>
        <v>0</v>
      </c>
      <c r="I157" s="260">
        <f t="shared" si="141"/>
        <v>0</v>
      </c>
      <c r="J157" s="260">
        <f t="shared" si="141"/>
        <v>0</v>
      </c>
      <c r="K157" s="260">
        <f t="shared" si="141"/>
        <v>0</v>
      </c>
      <c r="L157" s="260">
        <f t="shared" si="141"/>
        <v>0</v>
      </c>
      <c r="M157" s="260">
        <f t="shared" si="141"/>
        <v>0</v>
      </c>
      <c r="N157" s="260">
        <f t="shared" si="141"/>
        <v>0</v>
      </c>
      <c r="O157" s="260">
        <f t="shared" si="141"/>
        <v>0</v>
      </c>
      <c r="P157" s="260">
        <f t="shared" si="141"/>
        <v>0</v>
      </c>
      <c r="Q157" s="261">
        <f t="shared" si="97"/>
        <v>0</v>
      </c>
      <c r="R157" s="246"/>
      <c r="S157" s="287" t="s">
        <v>597</v>
      </c>
      <c r="T157" s="263" t="s">
        <v>330</v>
      </c>
      <c r="U157" s="1146"/>
      <c r="V157" s="238">
        <f>+V158+V159</f>
        <v>0</v>
      </c>
      <c r="W157" s="238">
        <f>+W158+W159</f>
        <v>0</v>
      </c>
      <c r="X157" s="238">
        <f aca="true" t="shared" si="142" ref="X157:AD157">+X158+X159</f>
        <v>0</v>
      </c>
      <c r="Y157" s="238">
        <f t="shared" si="142"/>
        <v>0</v>
      </c>
      <c r="Z157" s="238">
        <f t="shared" si="142"/>
        <v>0</v>
      </c>
      <c r="AA157" s="238">
        <f t="shared" si="142"/>
        <v>0</v>
      </c>
      <c r="AB157" s="238">
        <f t="shared" si="142"/>
        <v>0</v>
      </c>
      <c r="AC157" s="238">
        <f t="shared" si="142"/>
        <v>0</v>
      </c>
      <c r="AD157" s="238">
        <f t="shared" si="142"/>
        <v>0</v>
      </c>
      <c r="AE157" s="238">
        <f>+AE158+AE159</f>
        <v>0</v>
      </c>
      <c r="AF157" s="238">
        <f>+AF158+AF159</f>
        <v>0</v>
      </c>
      <c r="AG157" s="238">
        <f>+AG158+AG159</f>
        <v>0</v>
      </c>
      <c r="AH157" s="461">
        <f t="shared" si="128"/>
        <v>0</v>
      </c>
      <c r="AJ157" s="287" t="s">
        <v>597</v>
      </c>
      <c r="AK157" s="263" t="s">
        <v>330</v>
      </c>
      <c r="AL157" s="1146"/>
      <c r="AM157" s="238">
        <f>+AM158+AM159</f>
        <v>0</v>
      </c>
      <c r="AN157" s="238">
        <f>+AN158+AN159</f>
        <v>0</v>
      </c>
      <c r="AO157" s="238">
        <f aca="true" t="shared" si="143" ref="AO157:AU157">+AO158+AO159</f>
        <v>0</v>
      </c>
      <c r="AP157" s="238">
        <f t="shared" si="143"/>
        <v>0</v>
      </c>
      <c r="AQ157" s="238">
        <f t="shared" si="143"/>
        <v>0</v>
      </c>
      <c r="AR157" s="238">
        <f t="shared" si="143"/>
        <v>0</v>
      </c>
      <c r="AS157" s="238">
        <f t="shared" si="143"/>
        <v>0</v>
      </c>
      <c r="AT157" s="238">
        <f t="shared" si="143"/>
        <v>0</v>
      </c>
      <c r="AU157" s="238">
        <f t="shared" si="143"/>
        <v>0</v>
      </c>
      <c r="AV157" s="238">
        <f>+AV158+AV159</f>
        <v>0</v>
      </c>
      <c r="AW157" s="238">
        <f>+AW158+AW159</f>
        <v>0</v>
      </c>
      <c r="AX157" s="238">
        <f>+AX158+AX159</f>
        <v>0</v>
      </c>
      <c r="AY157" s="461">
        <f t="shared" si="130"/>
        <v>0</v>
      </c>
    </row>
    <row r="158" spans="2:51" ht="12.75">
      <c r="B158" s="287" t="s">
        <v>598</v>
      </c>
      <c r="C158" s="263" t="s">
        <v>337</v>
      </c>
      <c r="D158" s="258" t="s">
        <v>301</v>
      </c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61">
        <f t="shared" si="97"/>
        <v>0</v>
      </c>
      <c r="R158" s="246"/>
      <c r="S158" s="287" t="s">
        <v>598</v>
      </c>
      <c r="T158" s="263" t="s">
        <v>337</v>
      </c>
      <c r="U158" s="1146">
        <f>+$J$46</f>
        <v>0</v>
      </c>
      <c r="V158" s="238">
        <f aca="true" t="shared" si="144" ref="V158:AG159">+E158*$U158</f>
        <v>0</v>
      </c>
      <c r="W158" s="238">
        <f t="shared" si="144"/>
        <v>0</v>
      </c>
      <c r="X158" s="238">
        <f t="shared" si="144"/>
        <v>0</v>
      </c>
      <c r="Y158" s="238">
        <f t="shared" si="144"/>
        <v>0</v>
      </c>
      <c r="Z158" s="238">
        <f t="shared" si="144"/>
        <v>0</v>
      </c>
      <c r="AA158" s="238">
        <f t="shared" si="144"/>
        <v>0</v>
      </c>
      <c r="AB158" s="238">
        <f t="shared" si="144"/>
        <v>0</v>
      </c>
      <c r="AC158" s="238">
        <f t="shared" si="144"/>
        <v>0</v>
      </c>
      <c r="AD158" s="238">
        <f t="shared" si="144"/>
        <v>0</v>
      </c>
      <c r="AE158" s="238">
        <f t="shared" si="144"/>
        <v>0</v>
      </c>
      <c r="AF158" s="238">
        <f t="shared" si="144"/>
        <v>0</v>
      </c>
      <c r="AG158" s="238">
        <f t="shared" si="144"/>
        <v>0</v>
      </c>
      <c r="AH158" s="461">
        <f t="shared" si="128"/>
        <v>0</v>
      </c>
      <c r="AJ158" s="287" t="s">
        <v>598</v>
      </c>
      <c r="AK158" s="263" t="s">
        <v>337</v>
      </c>
      <c r="AL158" s="1151"/>
      <c r="AM158" s="238">
        <f aca="true" t="shared" si="145" ref="AM158:AX159">+E158*$AL158</f>
        <v>0</v>
      </c>
      <c r="AN158" s="238">
        <f t="shared" si="145"/>
        <v>0</v>
      </c>
      <c r="AO158" s="238">
        <f t="shared" si="145"/>
        <v>0</v>
      </c>
      <c r="AP158" s="238">
        <f t="shared" si="145"/>
        <v>0</v>
      </c>
      <c r="AQ158" s="238">
        <f t="shared" si="145"/>
        <v>0</v>
      </c>
      <c r="AR158" s="238">
        <f t="shared" si="145"/>
        <v>0</v>
      </c>
      <c r="AS158" s="238">
        <f t="shared" si="145"/>
        <v>0</v>
      </c>
      <c r="AT158" s="238">
        <f t="shared" si="145"/>
        <v>0</v>
      </c>
      <c r="AU158" s="238">
        <f t="shared" si="145"/>
        <v>0</v>
      </c>
      <c r="AV158" s="238">
        <f t="shared" si="145"/>
        <v>0</v>
      </c>
      <c r="AW158" s="238">
        <f t="shared" si="145"/>
        <v>0</v>
      </c>
      <c r="AX158" s="238">
        <f t="shared" si="145"/>
        <v>0</v>
      </c>
      <c r="AY158" s="461">
        <f t="shared" si="130"/>
        <v>0</v>
      </c>
    </row>
    <row r="159" spans="2:51" ht="12.75">
      <c r="B159" s="287" t="s">
        <v>599</v>
      </c>
      <c r="C159" s="263" t="s">
        <v>338</v>
      </c>
      <c r="D159" s="258" t="s">
        <v>301</v>
      </c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61">
        <f t="shared" si="97"/>
        <v>0</v>
      </c>
      <c r="R159" s="246"/>
      <c r="S159" s="288" t="s">
        <v>599</v>
      </c>
      <c r="T159" s="289" t="s">
        <v>338</v>
      </c>
      <c r="U159" s="1147">
        <f>+$J$47</f>
        <v>0</v>
      </c>
      <c r="V159" s="238">
        <f t="shared" si="144"/>
        <v>0</v>
      </c>
      <c r="W159" s="238">
        <f t="shared" si="144"/>
        <v>0</v>
      </c>
      <c r="X159" s="238">
        <f t="shared" si="144"/>
        <v>0</v>
      </c>
      <c r="Y159" s="238">
        <f t="shared" si="144"/>
        <v>0</v>
      </c>
      <c r="Z159" s="238">
        <f t="shared" si="144"/>
        <v>0</v>
      </c>
      <c r="AA159" s="238">
        <f t="shared" si="144"/>
        <v>0</v>
      </c>
      <c r="AB159" s="238">
        <f t="shared" si="144"/>
        <v>0</v>
      </c>
      <c r="AC159" s="238">
        <f t="shared" si="144"/>
        <v>0</v>
      </c>
      <c r="AD159" s="238">
        <f t="shared" si="144"/>
        <v>0</v>
      </c>
      <c r="AE159" s="238">
        <f t="shared" si="144"/>
        <v>0</v>
      </c>
      <c r="AF159" s="238">
        <f t="shared" si="144"/>
        <v>0</v>
      </c>
      <c r="AG159" s="238">
        <f t="shared" si="144"/>
        <v>0</v>
      </c>
      <c r="AH159" s="461">
        <f t="shared" si="128"/>
        <v>0</v>
      </c>
      <c r="AJ159" s="288" t="s">
        <v>599</v>
      </c>
      <c r="AK159" s="289" t="s">
        <v>338</v>
      </c>
      <c r="AL159" s="1152"/>
      <c r="AM159" s="238">
        <f t="shared" si="145"/>
        <v>0</v>
      </c>
      <c r="AN159" s="238">
        <f t="shared" si="145"/>
        <v>0</v>
      </c>
      <c r="AO159" s="238">
        <f t="shared" si="145"/>
        <v>0</v>
      </c>
      <c r="AP159" s="238">
        <f t="shared" si="145"/>
        <v>0</v>
      </c>
      <c r="AQ159" s="238">
        <f t="shared" si="145"/>
        <v>0</v>
      </c>
      <c r="AR159" s="238">
        <f t="shared" si="145"/>
        <v>0</v>
      </c>
      <c r="AS159" s="238">
        <f t="shared" si="145"/>
        <v>0</v>
      </c>
      <c r="AT159" s="238">
        <f t="shared" si="145"/>
        <v>0</v>
      </c>
      <c r="AU159" s="238">
        <f t="shared" si="145"/>
        <v>0</v>
      </c>
      <c r="AV159" s="238">
        <f t="shared" si="145"/>
        <v>0</v>
      </c>
      <c r="AW159" s="238">
        <f t="shared" si="145"/>
        <v>0</v>
      </c>
      <c r="AX159" s="238">
        <f t="shared" si="145"/>
        <v>0</v>
      </c>
      <c r="AY159" s="461">
        <f t="shared" si="130"/>
        <v>0</v>
      </c>
    </row>
    <row r="160" spans="2:51" ht="12.75">
      <c r="B160" s="287" t="s">
        <v>32</v>
      </c>
      <c r="C160" s="262" t="s">
        <v>343</v>
      </c>
      <c r="D160" s="258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1">
        <f t="shared" si="97"/>
        <v>0</v>
      </c>
      <c r="R160" s="246"/>
      <c r="S160" s="292" t="s">
        <v>32</v>
      </c>
      <c r="T160" s="303" t="s">
        <v>343</v>
      </c>
      <c r="U160" s="1148"/>
      <c r="V160" s="286">
        <f>+V161+V162+V163</f>
        <v>0</v>
      </c>
      <c r="W160" s="286">
        <f>+W161+W162+W163</f>
        <v>0</v>
      </c>
      <c r="X160" s="286">
        <f aca="true" t="shared" si="146" ref="X160:AD160">+X161+X162+X163</f>
        <v>0</v>
      </c>
      <c r="Y160" s="286">
        <f t="shared" si="146"/>
        <v>0</v>
      </c>
      <c r="Z160" s="286">
        <f t="shared" si="146"/>
        <v>0</v>
      </c>
      <c r="AA160" s="286">
        <f t="shared" si="146"/>
        <v>0</v>
      </c>
      <c r="AB160" s="286">
        <f t="shared" si="146"/>
        <v>0</v>
      </c>
      <c r="AC160" s="286">
        <f t="shared" si="146"/>
        <v>0</v>
      </c>
      <c r="AD160" s="286">
        <f t="shared" si="146"/>
        <v>0</v>
      </c>
      <c r="AE160" s="286">
        <f>+AE161+AE162+AE163</f>
        <v>0</v>
      </c>
      <c r="AF160" s="286">
        <f>+AF161+AF162+AF163</f>
        <v>0</v>
      </c>
      <c r="AG160" s="286">
        <f>+AG161+AG162+AG163</f>
        <v>0</v>
      </c>
      <c r="AH160" s="475">
        <f>+AH161+AH162+AH163</f>
        <v>0</v>
      </c>
      <c r="AJ160" s="292" t="s">
        <v>32</v>
      </c>
      <c r="AK160" s="303" t="s">
        <v>343</v>
      </c>
      <c r="AL160" s="1148"/>
      <c r="AM160" s="286">
        <f>+AM161+AM162+AM163</f>
        <v>0</v>
      </c>
      <c r="AN160" s="286">
        <f>+AN161+AN162+AN163</f>
        <v>0</v>
      </c>
      <c r="AO160" s="286">
        <f aca="true" t="shared" si="147" ref="AO160:AU160">+AO161+AO162+AO163</f>
        <v>0</v>
      </c>
      <c r="AP160" s="286">
        <f t="shared" si="147"/>
        <v>0</v>
      </c>
      <c r="AQ160" s="286">
        <f t="shared" si="147"/>
        <v>0</v>
      </c>
      <c r="AR160" s="286">
        <f t="shared" si="147"/>
        <v>0</v>
      </c>
      <c r="AS160" s="286">
        <f t="shared" si="147"/>
        <v>0</v>
      </c>
      <c r="AT160" s="286">
        <f t="shared" si="147"/>
        <v>0</v>
      </c>
      <c r="AU160" s="286">
        <f t="shared" si="147"/>
        <v>0</v>
      </c>
      <c r="AV160" s="286">
        <f>+AV161+AV162+AV163</f>
        <v>0</v>
      </c>
      <c r="AW160" s="286">
        <f>+AW161+AW162+AW163</f>
        <v>0</v>
      </c>
      <c r="AX160" s="286">
        <f>+AX161+AX162+AX163</f>
        <v>0</v>
      </c>
      <c r="AY160" s="475">
        <f>+AY161+AY162+AY163</f>
        <v>0</v>
      </c>
    </row>
    <row r="161" spans="2:51" ht="12.75">
      <c r="B161" s="287" t="s">
        <v>312</v>
      </c>
      <c r="C161" s="257" t="s">
        <v>306</v>
      </c>
      <c r="D161" s="258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61">
        <f>SUM(E161:P161)</f>
        <v>0</v>
      </c>
      <c r="R161" s="246"/>
      <c r="S161" s="249" t="s">
        <v>312</v>
      </c>
      <c r="T161" s="250" t="s">
        <v>306</v>
      </c>
      <c r="U161" s="1146">
        <f>+$H$72</f>
        <v>0</v>
      </c>
      <c r="V161" s="238">
        <f aca="true" t="shared" si="148" ref="V161:AG161">+E161*$U161/1000</f>
        <v>0</v>
      </c>
      <c r="W161" s="238">
        <f t="shared" si="148"/>
        <v>0</v>
      </c>
      <c r="X161" s="238">
        <f t="shared" si="148"/>
        <v>0</v>
      </c>
      <c r="Y161" s="238">
        <f t="shared" si="148"/>
        <v>0</v>
      </c>
      <c r="Z161" s="238">
        <f t="shared" si="148"/>
        <v>0</v>
      </c>
      <c r="AA161" s="238">
        <f t="shared" si="148"/>
        <v>0</v>
      </c>
      <c r="AB161" s="238">
        <f t="shared" si="148"/>
        <v>0</v>
      </c>
      <c r="AC161" s="238">
        <f t="shared" si="148"/>
        <v>0</v>
      </c>
      <c r="AD161" s="238">
        <f t="shared" si="148"/>
        <v>0</v>
      </c>
      <c r="AE161" s="238">
        <f t="shared" si="148"/>
        <v>0</v>
      </c>
      <c r="AF161" s="238">
        <f t="shared" si="148"/>
        <v>0</v>
      </c>
      <c r="AG161" s="238">
        <f t="shared" si="148"/>
        <v>0</v>
      </c>
      <c r="AH161" s="461">
        <f aca="true" t="shared" si="149" ref="AH161:AH166">SUM(V161:AG161)</f>
        <v>0</v>
      </c>
      <c r="AJ161" s="249" t="s">
        <v>312</v>
      </c>
      <c r="AK161" s="250" t="s">
        <v>306</v>
      </c>
      <c r="AL161" s="1151"/>
      <c r="AM161" s="238">
        <f aca="true" t="shared" si="150" ref="AM161:AX161">+E161*$AL161/1000</f>
        <v>0</v>
      </c>
      <c r="AN161" s="238">
        <f t="shared" si="150"/>
        <v>0</v>
      </c>
      <c r="AO161" s="238">
        <f t="shared" si="150"/>
        <v>0</v>
      </c>
      <c r="AP161" s="238">
        <f t="shared" si="150"/>
        <v>0</v>
      </c>
      <c r="AQ161" s="238">
        <f t="shared" si="150"/>
        <v>0</v>
      </c>
      <c r="AR161" s="238">
        <f t="shared" si="150"/>
        <v>0</v>
      </c>
      <c r="AS161" s="238">
        <f t="shared" si="150"/>
        <v>0</v>
      </c>
      <c r="AT161" s="238">
        <f t="shared" si="150"/>
        <v>0</v>
      </c>
      <c r="AU161" s="238">
        <f t="shared" si="150"/>
        <v>0</v>
      </c>
      <c r="AV161" s="238">
        <f t="shared" si="150"/>
        <v>0</v>
      </c>
      <c r="AW161" s="238">
        <f t="shared" si="150"/>
        <v>0</v>
      </c>
      <c r="AX161" s="238">
        <f t="shared" si="150"/>
        <v>0</v>
      </c>
      <c r="AY161" s="461">
        <f aca="true" t="shared" si="151" ref="AY161:AY166">SUM(AM161:AX161)</f>
        <v>0</v>
      </c>
    </row>
    <row r="162" spans="2:51" ht="12.75">
      <c r="B162" s="287" t="s">
        <v>314</v>
      </c>
      <c r="C162" s="257" t="s">
        <v>309</v>
      </c>
      <c r="D162" s="258" t="s">
        <v>299</v>
      </c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61">
        <f aca="true" t="shared" si="152" ref="Q162:Q167">SUM(E162:P162)</f>
        <v>0</v>
      </c>
      <c r="R162" s="246"/>
      <c r="S162" s="287" t="s">
        <v>314</v>
      </c>
      <c r="T162" s="257" t="s">
        <v>309</v>
      </c>
      <c r="U162" s="1145">
        <f>+$H$21</f>
        <v>0</v>
      </c>
      <c r="V162" s="238">
        <f aca="true" t="shared" si="153" ref="V162:AG162">+E162*$U162</f>
        <v>0</v>
      </c>
      <c r="W162" s="238">
        <f t="shared" si="153"/>
        <v>0</v>
      </c>
      <c r="X162" s="238">
        <f t="shared" si="153"/>
        <v>0</v>
      </c>
      <c r="Y162" s="238">
        <f t="shared" si="153"/>
        <v>0</v>
      </c>
      <c r="Z162" s="238">
        <f t="shared" si="153"/>
        <v>0</v>
      </c>
      <c r="AA162" s="238">
        <f t="shared" si="153"/>
        <v>0</v>
      </c>
      <c r="AB162" s="238">
        <f t="shared" si="153"/>
        <v>0</v>
      </c>
      <c r="AC162" s="238">
        <f t="shared" si="153"/>
        <v>0</v>
      </c>
      <c r="AD162" s="238">
        <f t="shared" si="153"/>
        <v>0</v>
      </c>
      <c r="AE162" s="238">
        <f t="shared" si="153"/>
        <v>0</v>
      </c>
      <c r="AF162" s="238">
        <f t="shared" si="153"/>
        <v>0</v>
      </c>
      <c r="AG162" s="238">
        <f t="shared" si="153"/>
        <v>0</v>
      </c>
      <c r="AH162" s="461">
        <f t="shared" si="149"/>
        <v>0</v>
      </c>
      <c r="AJ162" s="287" t="s">
        <v>314</v>
      </c>
      <c r="AK162" s="257" t="s">
        <v>309</v>
      </c>
      <c r="AL162" s="1150"/>
      <c r="AM162" s="238">
        <f aca="true" t="shared" si="154" ref="AM162:AX162">+E162*$AL162</f>
        <v>0</v>
      </c>
      <c r="AN162" s="238">
        <f t="shared" si="154"/>
        <v>0</v>
      </c>
      <c r="AO162" s="238">
        <f t="shared" si="154"/>
        <v>0</v>
      </c>
      <c r="AP162" s="238">
        <f t="shared" si="154"/>
        <v>0</v>
      </c>
      <c r="AQ162" s="238">
        <f t="shared" si="154"/>
        <v>0</v>
      </c>
      <c r="AR162" s="238">
        <f t="shared" si="154"/>
        <v>0</v>
      </c>
      <c r="AS162" s="238">
        <f t="shared" si="154"/>
        <v>0</v>
      </c>
      <c r="AT162" s="238">
        <f t="shared" si="154"/>
        <v>0</v>
      </c>
      <c r="AU162" s="238">
        <f t="shared" si="154"/>
        <v>0</v>
      </c>
      <c r="AV162" s="238">
        <f t="shared" si="154"/>
        <v>0</v>
      </c>
      <c r="AW162" s="238">
        <f t="shared" si="154"/>
        <v>0</v>
      </c>
      <c r="AX162" s="238">
        <f t="shared" si="154"/>
        <v>0</v>
      </c>
      <c r="AY162" s="461">
        <f t="shared" si="151"/>
        <v>0</v>
      </c>
    </row>
    <row r="163" spans="2:51" ht="12.75">
      <c r="B163" s="287" t="s">
        <v>600</v>
      </c>
      <c r="C163" s="257" t="s">
        <v>300</v>
      </c>
      <c r="D163" s="258" t="s">
        <v>301</v>
      </c>
      <c r="E163" s="260">
        <f aca="true" t="shared" si="155" ref="E163:P163">E164+E165+E166</f>
        <v>0</v>
      </c>
      <c r="F163" s="260">
        <f t="shared" si="155"/>
        <v>0</v>
      </c>
      <c r="G163" s="260">
        <f t="shared" si="155"/>
        <v>0</v>
      </c>
      <c r="H163" s="260">
        <f t="shared" si="155"/>
        <v>0</v>
      </c>
      <c r="I163" s="260">
        <f t="shared" si="155"/>
        <v>0</v>
      </c>
      <c r="J163" s="260">
        <f t="shared" si="155"/>
        <v>0</v>
      </c>
      <c r="K163" s="260">
        <f t="shared" si="155"/>
        <v>0</v>
      </c>
      <c r="L163" s="260">
        <f t="shared" si="155"/>
        <v>0</v>
      </c>
      <c r="M163" s="260">
        <f t="shared" si="155"/>
        <v>0</v>
      </c>
      <c r="N163" s="260">
        <f t="shared" si="155"/>
        <v>0</v>
      </c>
      <c r="O163" s="260">
        <f t="shared" si="155"/>
        <v>0</v>
      </c>
      <c r="P163" s="260">
        <f t="shared" si="155"/>
        <v>0</v>
      </c>
      <c r="Q163" s="261">
        <f t="shared" si="152"/>
        <v>0</v>
      </c>
      <c r="R163" s="246"/>
      <c r="S163" s="287" t="s">
        <v>600</v>
      </c>
      <c r="T163" s="257" t="s">
        <v>300</v>
      </c>
      <c r="U163" s="1146"/>
      <c r="V163" s="238">
        <f>+V164+V165+V166</f>
        <v>0</v>
      </c>
      <c r="W163" s="238">
        <f>+W164+W165+W166</f>
        <v>0</v>
      </c>
      <c r="X163" s="238">
        <f aca="true" t="shared" si="156" ref="X163:AD163">+X164+X165+X166</f>
        <v>0</v>
      </c>
      <c r="Y163" s="238">
        <f t="shared" si="156"/>
        <v>0</v>
      </c>
      <c r="Z163" s="238">
        <f t="shared" si="156"/>
        <v>0</v>
      </c>
      <c r="AA163" s="238">
        <f t="shared" si="156"/>
        <v>0</v>
      </c>
      <c r="AB163" s="238">
        <f t="shared" si="156"/>
        <v>0</v>
      </c>
      <c r="AC163" s="238">
        <f t="shared" si="156"/>
        <v>0</v>
      </c>
      <c r="AD163" s="238">
        <f t="shared" si="156"/>
        <v>0</v>
      </c>
      <c r="AE163" s="238">
        <f>+AE164+AE165+AE166</f>
        <v>0</v>
      </c>
      <c r="AF163" s="238">
        <f>+AF164+AF165+AF166</f>
        <v>0</v>
      </c>
      <c r="AG163" s="238">
        <f>+AG164+AG165+AG166</f>
        <v>0</v>
      </c>
      <c r="AH163" s="461">
        <f t="shared" si="149"/>
        <v>0</v>
      </c>
      <c r="AJ163" s="287" t="s">
        <v>600</v>
      </c>
      <c r="AK163" s="257" t="s">
        <v>300</v>
      </c>
      <c r="AL163" s="1146"/>
      <c r="AM163" s="238">
        <f>+AM164+AM165+AM166</f>
        <v>0</v>
      </c>
      <c r="AN163" s="238">
        <f>+AN164+AN165+AN166</f>
        <v>0</v>
      </c>
      <c r="AO163" s="238">
        <f aca="true" t="shared" si="157" ref="AO163:AU163">+AO164+AO165+AO166</f>
        <v>0</v>
      </c>
      <c r="AP163" s="238">
        <f t="shared" si="157"/>
        <v>0</v>
      </c>
      <c r="AQ163" s="238">
        <f t="shared" si="157"/>
        <v>0</v>
      </c>
      <c r="AR163" s="238">
        <f t="shared" si="157"/>
        <v>0</v>
      </c>
      <c r="AS163" s="238">
        <f t="shared" si="157"/>
        <v>0</v>
      </c>
      <c r="AT163" s="238">
        <f t="shared" si="157"/>
        <v>0</v>
      </c>
      <c r="AU163" s="238">
        <f t="shared" si="157"/>
        <v>0</v>
      </c>
      <c r="AV163" s="238">
        <f>+AV164+AV165+AV166</f>
        <v>0</v>
      </c>
      <c r="AW163" s="238">
        <f>+AW164+AW165+AW166</f>
        <v>0</v>
      </c>
      <c r="AX163" s="238">
        <f>+AX164+AX165+AX166</f>
        <v>0</v>
      </c>
      <c r="AY163" s="461">
        <f t="shared" si="151"/>
        <v>0</v>
      </c>
    </row>
    <row r="164" spans="2:51" ht="12.75">
      <c r="B164" s="287" t="s">
        <v>601</v>
      </c>
      <c r="C164" s="263" t="s">
        <v>340</v>
      </c>
      <c r="D164" s="258" t="s">
        <v>301</v>
      </c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61">
        <f t="shared" si="152"/>
        <v>0</v>
      </c>
      <c r="R164" s="246"/>
      <c r="S164" s="287" t="s">
        <v>601</v>
      </c>
      <c r="T164" s="263" t="s">
        <v>340</v>
      </c>
      <c r="U164" s="1146">
        <f>+$H$41</f>
        <v>0</v>
      </c>
      <c r="V164" s="238">
        <f aca="true" t="shared" si="158" ref="V164:AG166">+E164*$U164</f>
        <v>0</v>
      </c>
      <c r="W164" s="238">
        <f t="shared" si="158"/>
        <v>0</v>
      </c>
      <c r="X164" s="238">
        <f t="shared" si="158"/>
        <v>0</v>
      </c>
      <c r="Y164" s="238">
        <f t="shared" si="158"/>
        <v>0</v>
      </c>
      <c r="Z164" s="238">
        <f t="shared" si="158"/>
        <v>0</v>
      </c>
      <c r="AA164" s="238">
        <f t="shared" si="158"/>
        <v>0</v>
      </c>
      <c r="AB164" s="238">
        <f t="shared" si="158"/>
        <v>0</v>
      </c>
      <c r="AC164" s="238">
        <f t="shared" si="158"/>
        <v>0</v>
      </c>
      <c r="AD164" s="238">
        <f t="shared" si="158"/>
        <v>0</v>
      </c>
      <c r="AE164" s="238">
        <f t="shared" si="158"/>
        <v>0</v>
      </c>
      <c r="AF164" s="238">
        <f t="shared" si="158"/>
        <v>0</v>
      </c>
      <c r="AG164" s="238">
        <f t="shared" si="158"/>
        <v>0</v>
      </c>
      <c r="AH164" s="461">
        <f t="shared" si="149"/>
        <v>0</v>
      </c>
      <c r="AJ164" s="287" t="s">
        <v>601</v>
      </c>
      <c r="AK164" s="263" t="s">
        <v>340</v>
      </c>
      <c r="AL164" s="1151"/>
      <c r="AM164" s="238">
        <f aca="true" t="shared" si="159" ref="AM164:AX166">+E164*$AL164</f>
        <v>0</v>
      </c>
      <c r="AN164" s="238">
        <f t="shared" si="159"/>
        <v>0</v>
      </c>
      <c r="AO164" s="238">
        <f t="shared" si="159"/>
        <v>0</v>
      </c>
      <c r="AP164" s="238">
        <f t="shared" si="159"/>
        <v>0</v>
      </c>
      <c r="AQ164" s="238">
        <f t="shared" si="159"/>
        <v>0</v>
      </c>
      <c r="AR164" s="238">
        <f t="shared" si="159"/>
        <v>0</v>
      </c>
      <c r="AS164" s="238">
        <f t="shared" si="159"/>
        <v>0</v>
      </c>
      <c r="AT164" s="238">
        <f t="shared" si="159"/>
        <v>0</v>
      </c>
      <c r="AU164" s="238">
        <f t="shared" si="159"/>
        <v>0</v>
      </c>
      <c r="AV164" s="238">
        <f t="shared" si="159"/>
        <v>0</v>
      </c>
      <c r="AW164" s="238">
        <f t="shared" si="159"/>
        <v>0</v>
      </c>
      <c r="AX164" s="238">
        <f t="shared" si="159"/>
        <v>0</v>
      </c>
      <c r="AY164" s="461">
        <f t="shared" si="151"/>
        <v>0</v>
      </c>
    </row>
    <row r="165" spans="2:51" ht="12.75">
      <c r="B165" s="287" t="s">
        <v>602</v>
      </c>
      <c r="C165" s="263" t="s">
        <v>341</v>
      </c>
      <c r="D165" s="258" t="s">
        <v>301</v>
      </c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61">
        <f t="shared" si="152"/>
        <v>0</v>
      </c>
      <c r="R165" s="246"/>
      <c r="S165" s="287" t="s">
        <v>602</v>
      </c>
      <c r="T165" s="263" t="s">
        <v>341</v>
      </c>
      <c r="U165" s="1146">
        <f>+$H$44</f>
        <v>0</v>
      </c>
      <c r="V165" s="238">
        <f t="shared" si="158"/>
        <v>0</v>
      </c>
      <c r="W165" s="238">
        <f t="shared" si="158"/>
        <v>0</v>
      </c>
      <c r="X165" s="238">
        <f t="shared" si="158"/>
        <v>0</v>
      </c>
      <c r="Y165" s="238">
        <f t="shared" si="158"/>
        <v>0</v>
      </c>
      <c r="Z165" s="238">
        <f t="shared" si="158"/>
        <v>0</v>
      </c>
      <c r="AA165" s="238">
        <f t="shared" si="158"/>
        <v>0</v>
      </c>
      <c r="AB165" s="238">
        <f t="shared" si="158"/>
        <v>0</v>
      </c>
      <c r="AC165" s="238">
        <f t="shared" si="158"/>
        <v>0</v>
      </c>
      <c r="AD165" s="238">
        <f t="shared" si="158"/>
        <v>0</v>
      </c>
      <c r="AE165" s="238">
        <f t="shared" si="158"/>
        <v>0</v>
      </c>
      <c r="AF165" s="238">
        <f t="shared" si="158"/>
        <v>0</v>
      </c>
      <c r="AG165" s="238">
        <f t="shared" si="158"/>
        <v>0</v>
      </c>
      <c r="AH165" s="461">
        <f t="shared" si="149"/>
        <v>0</v>
      </c>
      <c r="AJ165" s="287" t="s">
        <v>602</v>
      </c>
      <c r="AK165" s="263" t="s">
        <v>341</v>
      </c>
      <c r="AL165" s="1151"/>
      <c r="AM165" s="238">
        <f t="shared" si="159"/>
        <v>0</v>
      </c>
      <c r="AN165" s="238">
        <f t="shared" si="159"/>
        <v>0</v>
      </c>
      <c r="AO165" s="238">
        <f t="shared" si="159"/>
        <v>0</v>
      </c>
      <c r="AP165" s="238">
        <f t="shared" si="159"/>
        <v>0</v>
      </c>
      <c r="AQ165" s="238">
        <f t="shared" si="159"/>
        <v>0</v>
      </c>
      <c r="AR165" s="238">
        <f t="shared" si="159"/>
        <v>0</v>
      </c>
      <c r="AS165" s="238">
        <f t="shared" si="159"/>
        <v>0</v>
      </c>
      <c r="AT165" s="238">
        <f t="shared" si="159"/>
        <v>0</v>
      </c>
      <c r="AU165" s="238">
        <f t="shared" si="159"/>
        <v>0</v>
      </c>
      <c r="AV165" s="238">
        <f t="shared" si="159"/>
        <v>0</v>
      </c>
      <c r="AW165" s="238">
        <f t="shared" si="159"/>
        <v>0</v>
      </c>
      <c r="AX165" s="238">
        <f t="shared" si="159"/>
        <v>0</v>
      </c>
      <c r="AY165" s="461">
        <f t="shared" si="151"/>
        <v>0</v>
      </c>
    </row>
    <row r="166" spans="2:51" ht="12.75">
      <c r="B166" s="288" t="s">
        <v>603</v>
      </c>
      <c r="C166" s="289" t="s">
        <v>342</v>
      </c>
      <c r="D166" s="290" t="s">
        <v>301</v>
      </c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91">
        <f t="shared" si="152"/>
        <v>0</v>
      </c>
      <c r="R166" s="246"/>
      <c r="S166" s="288" t="s">
        <v>603</v>
      </c>
      <c r="T166" s="289" t="s">
        <v>342</v>
      </c>
      <c r="U166" s="1147">
        <f>+$H$47</f>
        <v>0</v>
      </c>
      <c r="V166" s="238">
        <f t="shared" si="158"/>
        <v>0</v>
      </c>
      <c r="W166" s="238">
        <f t="shared" si="158"/>
        <v>0</v>
      </c>
      <c r="X166" s="238">
        <f t="shared" si="158"/>
        <v>0</v>
      </c>
      <c r="Y166" s="238">
        <f t="shared" si="158"/>
        <v>0</v>
      </c>
      <c r="Z166" s="238">
        <f t="shared" si="158"/>
        <v>0</v>
      </c>
      <c r="AA166" s="238">
        <f t="shared" si="158"/>
        <v>0</v>
      </c>
      <c r="AB166" s="238">
        <f t="shared" si="158"/>
        <v>0</v>
      </c>
      <c r="AC166" s="238">
        <f t="shared" si="158"/>
        <v>0</v>
      </c>
      <c r="AD166" s="238">
        <f t="shared" si="158"/>
        <v>0</v>
      </c>
      <c r="AE166" s="238">
        <f t="shared" si="158"/>
        <v>0</v>
      </c>
      <c r="AF166" s="238">
        <f t="shared" si="158"/>
        <v>0</v>
      </c>
      <c r="AG166" s="238">
        <f t="shared" si="158"/>
        <v>0</v>
      </c>
      <c r="AH166" s="461">
        <f t="shared" si="149"/>
        <v>0</v>
      </c>
      <c r="AJ166" s="288" t="s">
        <v>603</v>
      </c>
      <c r="AK166" s="289" t="s">
        <v>342</v>
      </c>
      <c r="AL166" s="1152"/>
      <c r="AM166" s="238">
        <f t="shared" si="159"/>
        <v>0</v>
      </c>
      <c r="AN166" s="238">
        <f t="shared" si="159"/>
        <v>0</v>
      </c>
      <c r="AO166" s="238">
        <f t="shared" si="159"/>
        <v>0</v>
      </c>
      <c r="AP166" s="238">
        <f t="shared" si="159"/>
        <v>0</v>
      </c>
      <c r="AQ166" s="238">
        <f t="shared" si="159"/>
        <v>0</v>
      </c>
      <c r="AR166" s="238">
        <f t="shared" si="159"/>
        <v>0</v>
      </c>
      <c r="AS166" s="238">
        <f t="shared" si="159"/>
        <v>0</v>
      </c>
      <c r="AT166" s="238">
        <f t="shared" si="159"/>
        <v>0</v>
      </c>
      <c r="AU166" s="238">
        <f t="shared" si="159"/>
        <v>0</v>
      </c>
      <c r="AV166" s="238">
        <f t="shared" si="159"/>
        <v>0</v>
      </c>
      <c r="AW166" s="238">
        <f t="shared" si="159"/>
        <v>0</v>
      </c>
      <c r="AX166" s="238">
        <f t="shared" si="159"/>
        <v>0</v>
      </c>
      <c r="AY166" s="461">
        <f t="shared" si="151"/>
        <v>0</v>
      </c>
    </row>
    <row r="167" spans="2:51" ht="12.75">
      <c r="B167" s="292" t="s">
        <v>2</v>
      </c>
      <c r="C167" s="242" t="s">
        <v>553</v>
      </c>
      <c r="D167" s="243" t="s">
        <v>301</v>
      </c>
      <c r="E167" s="286">
        <f aca="true" t="shared" si="160" ref="E167:P167">E170+E173</f>
        <v>0</v>
      </c>
      <c r="F167" s="286">
        <f t="shared" si="160"/>
        <v>0</v>
      </c>
      <c r="G167" s="286">
        <f t="shared" si="160"/>
        <v>0</v>
      </c>
      <c r="H167" s="286">
        <f t="shared" si="160"/>
        <v>0</v>
      </c>
      <c r="I167" s="286">
        <f t="shared" si="160"/>
        <v>0</v>
      </c>
      <c r="J167" s="286">
        <f t="shared" si="160"/>
        <v>0</v>
      </c>
      <c r="K167" s="286">
        <f t="shared" si="160"/>
        <v>0</v>
      </c>
      <c r="L167" s="286">
        <f t="shared" si="160"/>
        <v>0</v>
      </c>
      <c r="M167" s="286">
        <f t="shared" si="160"/>
        <v>0</v>
      </c>
      <c r="N167" s="286">
        <f t="shared" si="160"/>
        <v>0</v>
      </c>
      <c r="O167" s="286">
        <f t="shared" si="160"/>
        <v>0</v>
      </c>
      <c r="P167" s="286">
        <f t="shared" si="160"/>
        <v>0</v>
      </c>
      <c r="Q167" s="245">
        <f t="shared" si="152"/>
        <v>0</v>
      </c>
      <c r="R167" s="246"/>
      <c r="S167" s="292" t="s">
        <v>2</v>
      </c>
      <c r="T167" s="242" t="s">
        <v>553</v>
      </c>
      <c r="U167" s="1148"/>
      <c r="V167" s="286">
        <f>+V168+V171</f>
        <v>0</v>
      </c>
      <c r="W167" s="286">
        <f>+W168+W171</f>
        <v>0</v>
      </c>
      <c r="X167" s="286">
        <f aca="true" t="shared" si="161" ref="X167:AD167">+X168+X171</f>
        <v>0</v>
      </c>
      <c r="Y167" s="286">
        <f t="shared" si="161"/>
        <v>0</v>
      </c>
      <c r="Z167" s="286">
        <f t="shared" si="161"/>
        <v>0</v>
      </c>
      <c r="AA167" s="286">
        <f t="shared" si="161"/>
        <v>0</v>
      </c>
      <c r="AB167" s="286">
        <f t="shared" si="161"/>
        <v>0</v>
      </c>
      <c r="AC167" s="286">
        <f t="shared" si="161"/>
        <v>0</v>
      </c>
      <c r="AD167" s="286">
        <f t="shared" si="161"/>
        <v>0</v>
      </c>
      <c r="AE167" s="286">
        <f>+AE168+AE171</f>
        <v>0</v>
      </c>
      <c r="AF167" s="286">
        <f>+AF168+AF171</f>
        <v>0</v>
      </c>
      <c r="AG167" s="286">
        <f>+AG168+AG171</f>
        <v>0</v>
      </c>
      <c r="AH167" s="475">
        <f>+AH168+AH171</f>
        <v>0</v>
      </c>
      <c r="AJ167" s="292" t="s">
        <v>2</v>
      </c>
      <c r="AK167" s="242" t="s">
        <v>553</v>
      </c>
      <c r="AL167" s="1148"/>
      <c r="AM167" s="286">
        <f>+AM168+AM171</f>
        <v>0</v>
      </c>
      <c r="AN167" s="286">
        <f>+AN168+AN171</f>
        <v>0</v>
      </c>
      <c r="AO167" s="286">
        <f aca="true" t="shared" si="162" ref="AO167:AU167">+AO168+AO171</f>
        <v>0</v>
      </c>
      <c r="AP167" s="286">
        <f t="shared" si="162"/>
        <v>0</v>
      </c>
      <c r="AQ167" s="286">
        <f t="shared" si="162"/>
        <v>0</v>
      </c>
      <c r="AR167" s="286">
        <f t="shared" si="162"/>
        <v>0</v>
      </c>
      <c r="AS167" s="286">
        <f t="shared" si="162"/>
        <v>0</v>
      </c>
      <c r="AT167" s="286">
        <f t="shared" si="162"/>
        <v>0</v>
      </c>
      <c r="AU167" s="286">
        <f t="shared" si="162"/>
        <v>0</v>
      </c>
      <c r="AV167" s="286">
        <f>+AV168+AV171</f>
        <v>0</v>
      </c>
      <c r="AW167" s="286">
        <f>+AW168+AW171</f>
        <v>0</v>
      </c>
      <c r="AX167" s="286">
        <f>+AX168+AX171</f>
        <v>0</v>
      </c>
      <c r="AY167" s="475">
        <f>+AY168+AY171</f>
        <v>0</v>
      </c>
    </row>
    <row r="168" spans="2:51" ht="12.75">
      <c r="B168" s="276" t="s">
        <v>34</v>
      </c>
      <c r="C168" s="293" t="s">
        <v>344</v>
      </c>
      <c r="D168" s="294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6"/>
      <c r="R168" s="246"/>
      <c r="S168" s="276" t="s">
        <v>34</v>
      </c>
      <c r="T168" s="293" t="s">
        <v>344</v>
      </c>
      <c r="U168" s="1145"/>
      <c r="V168" s="297">
        <f>+V169+V170</f>
        <v>0</v>
      </c>
      <c r="W168" s="297">
        <f>+W169+W170</f>
        <v>0</v>
      </c>
      <c r="X168" s="297">
        <f aca="true" t="shared" si="163" ref="X168:AD168">+X169+X170</f>
        <v>0</v>
      </c>
      <c r="Y168" s="297">
        <f t="shared" si="163"/>
        <v>0</v>
      </c>
      <c r="Z168" s="297">
        <f t="shared" si="163"/>
        <v>0</v>
      </c>
      <c r="AA168" s="297">
        <f t="shared" si="163"/>
        <v>0</v>
      </c>
      <c r="AB168" s="297">
        <f t="shared" si="163"/>
        <v>0</v>
      </c>
      <c r="AC168" s="297">
        <f t="shared" si="163"/>
        <v>0</v>
      </c>
      <c r="AD168" s="297">
        <f t="shared" si="163"/>
        <v>0</v>
      </c>
      <c r="AE168" s="297">
        <f>+AE169+AE170</f>
        <v>0</v>
      </c>
      <c r="AF168" s="297">
        <f>+AF169+AF170</f>
        <v>0</v>
      </c>
      <c r="AG168" s="297">
        <f>+AG169+AG170</f>
        <v>0</v>
      </c>
      <c r="AH168" s="461">
        <f aca="true" t="shared" si="164" ref="AH168:AH173">SUM(V168:AG168)</f>
        <v>0</v>
      </c>
      <c r="AJ168" s="276" t="s">
        <v>34</v>
      </c>
      <c r="AK168" s="293" t="s">
        <v>344</v>
      </c>
      <c r="AL168" s="1145"/>
      <c r="AM168" s="297">
        <f>+AM169+AM170</f>
        <v>0</v>
      </c>
      <c r="AN168" s="297">
        <f>+AN169+AN170</f>
        <v>0</v>
      </c>
      <c r="AO168" s="297">
        <f aca="true" t="shared" si="165" ref="AO168:AU168">+AO169+AO170</f>
        <v>0</v>
      </c>
      <c r="AP168" s="297">
        <f t="shared" si="165"/>
        <v>0</v>
      </c>
      <c r="AQ168" s="297">
        <f t="shared" si="165"/>
        <v>0</v>
      </c>
      <c r="AR168" s="297">
        <f t="shared" si="165"/>
        <v>0</v>
      </c>
      <c r="AS168" s="297">
        <f t="shared" si="165"/>
        <v>0</v>
      </c>
      <c r="AT168" s="297">
        <f t="shared" si="165"/>
        <v>0</v>
      </c>
      <c r="AU168" s="297">
        <f t="shared" si="165"/>
        <v>0</v>
      </c>
      <c r="AV168" s="297">
        <f>+AV169+AV170</f>
        <v>0</v>
      </c>
      <c r="AW168" s="297">
        <f>+AW169+AW170</f>
        <v>0</v>
      </c>
      <c r="AX168" s="297">
        <f>+AX169+AX170</f>
        <v>0</v>
      </c>
      <c r="AY168" s="461">
        <f aca="true" t="shared" si="166" ref="AY168:AY173">SUM(AM168:AX168)</f>
        <v>0</v>
      </c>
    </row>
    <row r="169" spans="2:51" ht="12.75">
      <c r="B169" s="287" t="s">
        <v>604</v>
      </c>
      <c r="C169" s="298" t="s">
        <v>345</v>
      </c>
      <c r="D169" s="258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61">
        <f>SUM(E169:P169)</f>
        <v>0</v>
      </c>
      <c r="R169" s="246"/>
      <c r="S169" s="287" t="s">
        <v>604</v>
      </c>
      <c r="T169" s="298" t="s">
        <v>345</v>
      </c>
      <c r="U169" s="1146">
        <f>+$H$72</f>
        <v>0</v>
      </c>
      <c r="V169" s="238">
        <f aca="true" t="shared" si="167" ref="V169:AG169">+E169*$U169/1000</f>
        <v>0</v>
      </c>
      <c r="W169" s="238">
        <f t="shared" si="167"/>
        <v>0</v>
      </c>
      <c r="X169" s="238">
        <f t="shared" si="167"/>
        <v>0</v>
      </c>
      <c r="Y169" s="238">
        <f t="shared" si="167"/>
        <v>0</v>
      </c>
      <c r="Z169" s="238">
        <f t="shared" si="167"/>
        <v>0</v>
      </c>
      <c r="AA169" s="238">
        <f t="shared" si="167"/>
        <v>0</v>
      </c>
      <c r="AB169" s="238">
        <f t="shared" si="167"/>
        <v>0</v>
      </c>
      <c r="AC169" s="238">
        <f t="shared" si="167"/>
        <v>0</v>
      </c>
      <c r="AD169" s="238">
        <f t="shared" si="167"/>
        <v>0</v>
      </c>
      <c r="AE169" s="238">
        <f t="shared" si="167"/>
        <v>0</v>
      </c>
      <c r="AF169" s="238">
        <f t="shared" si="167"/>
        <v>0</v>
      </c>
      <c r="AG169" s="238">
        <f t="shared" si="167"/>
        <v>0</v>
      </c>
      <c r="AH169" s="461">
        <f t="shared" si="164"/>
        <v>0</v>
      </c>
      <c r="AJ169" s="287" t="s">
        <v>604</v>
      </c>
      <c r="AK169" s="298" t="s">
        <v>345</v>
      </c>
      <c r="AL169" s="1151"/>
      <c r="AM169" s="238">
        <f aca="true" t="shared" si="168" ref="AM169:AX169">+E169*$AL169/1000</f>
        <v>0</v>
      </c>
      <c r="AN169" s="238">
        <f t="shared" si="168"/>
        <v>0</v>
      </c>
      <c r="AO169" s="238">
        <f t="shared" si="168"/>
        <v>0</v>
      </c>
      <c r="AP169" s="238">
        <f t="shared" si="168"/>
        <v>0</v>
      </c>
      <c r="AQ169" s="238">
        <f t="shared" si="168"/>
        <v>0</v>
      </c>
      <c r="AR169" s="238">
        <f t="shared" si="168"/>
        <v>0</v>
      </c>
      <c r="AS169" s="238">
        <f t="shared" si="168"/>
        <v>0</v>
      </c>
      <c r="AT169" s="238">
        <f t="shared" si="168"/>
        <v>0</v>
      </c>
      <c r="AU169" s="238">
        <f t="shared" si="168"/>
        <v>0</v>
      </c>
      <c r="AV169" s="238">
        <f t="shared" si="168"/>
        <v>0</v>
      </c>
      <c r="AW169" s="238">
        <f t="shared" si="168"/>
        <v>0</v>
      </c>
      <c r="AX169" s="238">
        <f t="shared" si="168"/>
        <v>0</v>
      </c>
      <c r="AY169" s="461">
        <f t="shared" si="166"/>
        <v>0</v>
      </c>
    </row>
    <row r="170" spans="2:51" ht="12.75">
      <c r="B170" s="287" t="s">
        <v>605</v>
      </c>
      <c r="C170" s="298" t="s">
        <v>300</v>
      </c>
      <c r="D170" s="258" t="s">
        <v>301</v>
      </c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61">
        <f>SUM(E170:P170)</f>
        <v>0</v>
      </c>
      <c r="R170" s="246"/>
      <c r="S170" s="287" t="s">
        <v>605</v>
      </c>
      <c r="T170" s="298" t="s">
        <v>300</v>
      </c>
      <c r="U170" s="1147">
        <f>+H56</f>
        <v>0</v>
      </c>
      <c r="V170" s="238">
        <f aca="true" t="shared" si="169" ref="V170:AG170">+E170*$U170</f>
        <v>0</v>
      </c>
      <c r="W170" s="238">
        <f t="shared" si="169"/>
        <v>0</v>
      </c>
      <c r="X170" s="238">
        <f t="shared" si="169"/>
        <v>0</v>
      </c>
      <c r="Y170" s="238">
        <f t="shared" si="169"/>
        <v>0</v>
      </c>
      <c r="Z170" s="238">
        <f t="shared" si="169"/>
        <v>0</v>
      </c>
      <c r="AA170" s="238">
        <f t="shared" si="169"/>
        <v>0</v>
      </c>
      <c r="AB170" s="238">
        <f t="shared" si="169"/>
        <v>0</v>
      </c>
      <c r="AC170" s="238">
        <f t="shared" si="169"/>
        <v>0</v>
      </c>
      <c r="AD170" s="238">
        <f t="shared" si="169"/>
        <v>0</v>
      </c>
      <c r="AE170" s="238">
        <f t="shared" si="169"/>
        <v>0</v>
      </c>
      <c r="AF170" s="238">
        <f t="shared" si="169"/>
        <v>0</v>
      </c>
      <c r="AG170" s="238">
        <f t="shared" si="169"/>
        <v>0</v>
      </c>
      <c r="AH170" s="461">
        <f t="shared" si="164"/>
        <v>0</v>
      </c>
      <c r="AJ170" s="287" t="s">
        <v>605</v>
      </c>
      <c r="AK170" s="298" t="s">
        <v>300</v>
      </c>
      <c r="AL170" s="1152"/>
      <c r="AM170" s="238">
        <f aca="true" t="shared" si="170" ref="AM170:AX170">+E170*$AL170</f>
        <v>0</v>
      </c>
      <c r="AN170" s="238">
        <f t="shared" si="170"/>
        <v>0</v>
      </c>
      <c r="AO170" s="238">
        <f t="shared" si="170"/>
        <v>0</v>
      </c>
      <c r="AP170" s="238">
        <f t="shared" si="170"/>
        <v>0</v>
      </c>
      <c r="AQ170" s="238">
        <f t="shared" si="170"/>
        <v>0</v>
      </c>
      <c r="AR170" s="238">
        <f t="shared" si="170"/>
        <v>0</v>
      </c>
      <c r="AS170" s="238">
        <f t="shared" si="170"/>
        <v>0</v>
      </c>
      <c r="AT170" s="238">
        <f t="shared" si="170"/>
        <v>0</v>
      </c>
      <c r="AU170" s="238">
        <f t="shared" si="170"/>
        <v>0</v>
      </c>
      <c r="AV170" s="238">
        <f t="shared" si="170"/>
        <v>0</v>
      </c>
      <c r="AW170" s="238">
        <f t="shared" si="170"/>
        <v>0</v>
      </c>
      <c r="AX170" s="238">
        <f t="shared" si="170"/>
        <v>0</v>
      </c>
      <c r="AY170" s="461">
        <f t="shared" si="166"/>
        <v>0</v>
      </c>
    </row>
    <row r="171" spans="2:51" ht="12.75">
      <c r="B171" s="287" t="s">
        <v>35</v>
      </c>
      <c r="C171" s="299" t="s">
        <v>346</v>
      </c>
      <c r="D171" s="25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300"/>
      <c r="R171" s="246"/>
      <c r="S171" s="287" t="s">
        <v>35</v>
      </c>
      <c r="T171" s="299" t="s">
        <v>346</v>
      </c>
      <c r="U171" s="1149"/>
      <c r="V171" s="301">
        <f>+V172+V173</f>
        <v>0</v>
      </c>
      <c r="W171" s="301">
        <f>+W172+W173</f>
        <v>0</v>
      </c>
      <c r="X171" s="301">
        <f aca="true" t="shared" si="171" ref="X171:AD171">+X172+X173</f>
        <v>0</v>
      </c>
      <c r="Y171" s="301">
        <f t="shared" si="171"/>
        <v>0</v>
      </c>
      <c r="Z171" s="301">
        <f t="shared" si="171"/>
        <v>0</v>
      </c>
      <c r="AA171" s="301">
        <f t="shared" si="171"/>
        <v>0</v>
      </c>
      <c r="AB171" s="301">
        <f t="shared" si="171"/>
        <v>0</v>
      </c>
      <c r="AC171" s="301">
        <f t="shared" si="171"/>
        <v>0</v>
      </c>
      <c r="AD171" s="301">
        <f t="shared" si="171"/>
        <v>0</v>
      </c>
      <c r="AE171" s="301">
        <f>+AE172+AE173</f>
        <v>0</v>
      </c>
      <c r="AF171" s="301">
        <f>+AF172+AF173</f>
        <v>0</v>
      </c>
      <c r="AG171" s="301">
        <f>+AG172+AG173</f>
        <v>0</v>
      </c>
      <c r="AH171" s="461">
        <f t="shared" si="164"/>
        <v>0</v>
      </c>
      <c r="AJ171" s="287" t="s">
        <v>35</v>
      </c>
      <c r="AK171" s="299" t="s">
        <v>346</v>
      </c>
      <c r="AL171" s="1149"/>
      <c r="AM171" s="301">
        <f>+AM172+AM173</f>
        <v>0</v>
      </c>
      <c r="AN171" s="301">
        <f>+AN172+AN173</f>
        <v>0</v>
      </c>
      <c r="AO171" s="301">
        <f aca="true" t="shared" si="172" ref="AO171:AU171">+AO172+AO173</f>
        <v>0</v>
      </c>
      <c r="AP171" s="301">
        <f t="shared" si="172"/>
        <v>0</v>
      </c>
      <c r="AQ171" s="301">
        <f t="shared" si="172"/>
        <v>0</v>
      </c>
      <c r="AR171" s="301">
        <f t="shared" si="172"/>
        <v>0</v>
      </c>
      <c r="AS171" s="301">
        <f t="shared" si="172"/>
        <v>0</v>
      </c>
      <c r="AT171" s="301">
        <f t="shared" si="172"/>
        <v>0</v>
      </c>
      <c r="AU171" s="301">
        <f t="shared" si="172"/>
        <v>0</v>
      </c>
      <c r="AV171" s="301">
        <f>+AV172+AV173</f>
        <v>0</v>
      </c>
      <c r="AW171" s="301">
        <f>+AW172+AW173</f>
        <v>0</v>
      </c>
      <c r="AX171" s="301">
        <f>+AX172+AX173</f>
        <v>0</v>
      </c>
      <c r="AY171" s="461">
        <f t="shared" si="166"/>
        <v>0</v>
      </c>
    </row>
    <row r="172" spans="2:51" ht="12.75">
      <c r="B172" s="287" t="s">
        <v>175</v>
      </c>
      <c r="C172" s="298" t="s">
        <v>347</v>
      </c>
      <c r="D172" s="258"/>
      <c r="E172" s="824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71">
        <f>SUM(E172:P172)</f>
        <v>0</v>
      </c>
      <c r="R172" s="246"/>
      <c r="S172" s="287" t="s">
        <v>175</v>
      </c>
      <c r="T172" s="298" t="s">
        <v>347</v>
      </c>
      <c r="U172" s="1146">
        <f>+$H$72</f>
        <v>0</v>
      </c>
      <c r="V172" s="238">
        <f aca="true" t="shared" si="173" ref="V172:AG172">+E172*$U172/1000</f>
        <v>0</v>
      </c>
      <c r="W172" s="238">
        <f t="shared" si="173"/>
        <v>0</v>
      </c>
      <c r="X172" s="238">
        <f t="shared" si="173"/>
        <v>0</v>
      </c>
      <c r="Y172" s="238">
        <f t="shared" si="173"/>
        <v>0</v>
      </c>
      <c r="Z172" s="238">
        <f t="shared" si="173"/>
        <v>0</v>
      </c>
      <c r="AA172" s="238">
        <f t="shared" si="173"/>
        <v>0</v>
      </c>
      <c r="AB172" s="238">
        <f t="shared" si="173"/>
        <v>0</v>
      </c>
      <c r="AC172" s="238">
        <f t="shared" si="173"/>
        <v>0</v>
      </c>
      <c r="AD172" s="238">
        <f t="shared" si="173"/>
        <v>0</v>
      </c>
      <c r="AE172" s="238">
        <f t="shared" si="173"/>
        <v>0</v>
      </c>
      <c r="AF172" s="238">
        <f t="shared" si="173"/>
        <v>0</v>
      </c>
      <c r="AG172" s="238">
        <f t="shared" si="173"/>
        <v>0</v>
      </c>
      <c r="AH172" s="461">
        <f t="shared" si="164"/>
        <v>0</v>
      </c>
      <c r="AJ172" s="287" t="s">
        <v>175</v>
      </c>
      <c r="AK172" s="298" t="s">
        <v>347</v>
      </c>
      <c r="AL172" s="1151"/>
      <c r="AM172" s="238">
        <f aca="true" t="shared" si="174" ref="AM172:AX172">+E172*$AL172/1000</f>
        <v>0</v>
      </c>
      <c r="AN172" s="238">
        <f t="shared" si="174"/>
        <v>0</v>
      </c>
      <c r="AO172" s="238">
        <f t="shared" si="174"/>
        <v>0</v>
      </c>
      <c r="AP172" s="238">
        <f t="shared" si="174"/>
        <v>0</v>
      </c>
      <c r="AQ172" s="238">
        <f t="shared" si="174"/>
        <v>0</v>
      </c>
      <c r="AR172" s="238">
        <f t="shared" si="174"/>
        <v>0</v>
      </c>
      <c r="AS172" s="238">
        <f t="shared" si="174"/>
        <v>0</v>
      </c>
      <c r="AT172" s="238">
        <f t="shared" si="174"/>
        <v>0</v>
      </c>
      <c r="AU172" s="238">
        <f t="shared" si="174"/>
        <v>0</v>
      </c>
      <c r="AV172" s="238">
        <f t="shared" si="174"/>
        <v>0</v>
      </c>
      <c r="AW172" s="238">
        <f t="shared" si="174"/>
        <v>0</v>
      </c>
      <c r="AX172" s="238">
        <f t="shared" si="174"/>
        <v>0</v>
      </c>
      <c r="AY172" s="461">
        <f t="shared" si="166"/>
        <v>0</v>
      </c>
    </row>
    <row r="173" spans="2:51" ht="12.75">
      <c r="B173" s="302" t="s">
        <v>177</v>
      </c>
      <c r="C173" s="298" t="s">
        <v>300</v>
      </c>
      <c r="D173" s="270" t="s">
        <v>301</v>
      </c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71">
        <f>SUM(E173:P173)</f>
        <v>0</v>
      </c>
      <c r="R173" s="246"/>
      <c r="S173" s="302" t="s">
        <v>177</v>
      </c>
      <c r="T173" s="298" t="s">
        <v>300</v>
      </c>
      <c r="U173" s="1147">
        <f>+H57</f>
        <v>0</v>
      </c>
      <c r="V173" s="238">
        <f aca="true" t="shared" si="175" ref="V173:AG173">+E173*$U173</f>
        <v>0</v>
      </c>
      <c r="W173" s="238">
        <f t="shared" si="175"/>
        <v>0</v>
      </c>
      <c r="X173" s="238">
        <f t="shared" si="175"/>
        <v>0</v>
      </c>
      <c r="Y173" s="238">
        <f t="shared" si="175"/>
        <v>0</v>
      </c>
      <c r="Z173" s="238">
        <f t="shared" si="175"/>
        <v>0</v>
      </c>
      <c r="AA173" s="238">
        <f t="shared" si="175"/>
        <v>0</v>
      </c>
      <c r="AB173" s="238">
        <f t="shared" si="175"/>
        <v>0</v>
      </c>
      <c r="AC173" s="238">
        <f t="shared" si="175"/>
        <v>0</v>
      </c>
      <c r="AD173" s="238">
        <f t="shared" si="175"/>
        <v>0</v>
      </c>
      <c r="AE173" s="238">
        <f t="shared" si="175"/>
        <v>0</v>
      </c>
      <c r="AF173" s="238">
        <f t="shared" si="175"/>
        <v>0</v>
      </c>
      <c r="AG173" s="238">
        <f t="shared" si="175"/>
        <v>0</v>
      </c>
      <c r="AH173" s="461">
        <f t="shared" si="164"/>
        <v>0</v>
      </c>
      <c r="AJ173" s="302" t="s">
        <v>177</v>
      </c>
      <c r="AK173" s="298" t="s">
        <v>300</v>
      </c>
      <c r="AL173" s="1152"/>
      <c r="AM173" s="238">
        <f aca="true" t="shared" si="176" ref="AM173:AX173">+E173*$AL173</f>
        <v>0</v>
      </c>
      <c r="AN173" s="238">
        <f t="shared" si="176"/>
        <v>0</v>
      </c>
      <c r="AO173" s="238">
        <f t="shared" si="176"/>
        <v>0</v>
      </c>
      <c r="AP173" s="238">
        <f t="shared" si="176"/>
        <v>0</v>
      </c>
      <c r="AQ173" s="238">
        <f t="shared" si="176"/>
        <v>0</v>
      </c>
      <c r="AR173" s="238">
        <f t="shared" si="176"/>
        <v>0</v>
      </c>
      <c r="AS173" s="238">
        <f t="shared" si="176"/>
        <v>0</v>
      </c>
      <c r="AT173" s="238">
        <f t="shared" si="176"/>
        <v>0</v>
      </c>
      <c r="AU173" s="238">
        <f t="shared" si="176"/>
        <v>0</v>
      </c>
      <c r="AV173" s="238">
        <f t="shared" si="176"/>
        <v>0</v>
      </c>
      <c r="AW173" s="238">
        <f t="shared" si="176"/>
        <v>0</v>
      </c>
      <c r="AX173" s="238">
        <f t="shared" si="176"/>
        <v>0</v>
      </c>
      <c r="AY173" s="461">
        <f t="shared" si="166"/>
        <v>0</v>
      </c>
    </row>
    <row r="174" spans="2:51" ht="12.75">
      <c r="B174" s="292" t="s">
        <v>320</v>
      </c>
      <c r="C174" s="303" t="s">
        <v>348</v>
      </c>
      <c r="D174" s="243" t="s">
        <v>301</v>
      </c>
      <c r="E174" s="244">
        <f>E167+E98+E91</f>
        <v>0</v>
      </c>
      <c r="F174" s="244">
        <f aca="true" t="shared" si="177" ref="F174:P174">F167+F98+F91</f>
        <v>0</v>
      </c>
      <c r="G174" s="244">
        <f t="shared" si="177"/>
        <v>0</v>
      </c>
      <c r="H174" s="244">
        <f t="shared" si="177"/>
        <v>0</v>
      </c>
      <c r="I174" s="244">
        <f t="shared" si="177"/>
        <v>0</v>
      </c>
      <c r="J174" s="244">
        <f t="shared" si="177"/>
        <v>0</v>
      </c>
      <c r="K174" s="244">
        <f t="shared" si="177"/>
        <v>0</v>
      </c>
      <c r="L174" s="244">
        <f t="shared" si="177"/>
        <v>0</v>
      </c>
      <c r="M174" s="244">
        <f t="shared" si="177"/>
        <v>0</v>
      </c>
      <c r="N174" s="244">
        <f t="shared" si="177"/>
        <v>0</v>
      </c>
      <c r="O174" s="244">
        <f t="shared" si="177"/>
        <v>0</v>
      </c>
      <c r="P174" s="244">
        <f t="shared" si="177"/>
        <v>0</v>
      </c>
      <c r="Q174" s="245">
        <f>SUM(E174:P174)</f>
        <v>0</v>
      </c>
      <c r="R174" s="246"/>
      <c r="S174" s="292" t="s">
        <v>320</v>
      </c>
      <c r="T174" s="303" t="s">
        <v>348</v>
      </c>
      <c r="U174" s="821"/>
      <c r="V174" s="286">
        <f aca="true" t="shared" si="178" ref="V174:AH174">+V167+V98+V86</f>
        <v>0</v>
      </c>
      <c r="W174" s="286">
        <f t="shared" si="178"/>
        <v>0</v>
      </c>
      <c r="X174" s="286">
        <f t="shared" si="178"/>
        <v>0</v>
      </c>
      <c r="Y174" s="286">
        <f t="shared" si="178"/>
        <v>0</v>
      </c>
      <c r="Z174" s="286">
        <f t="shared" si="178"/>
        <v>0</v>
      </c>
      <c r="AA174" s="286">
        <f t="shared" si="178"/>
        <v>0</v>
      </c>
      <c r="AB174" s="286">
        <f t="shared" si="178"/>
        <v>0</v>
      </c>
      <c r="AC174" s="286">
        <f t="shared" si="178"/>
        <v>0</v>
      </c>
      <c r="AD174" s="286">
        <f t="shared" si="178"/>
        <v>0</v>
      </c>
      <c r="AE174" s="286">
        <f t="shared" si="178"/>
        <v>0</v>
      </c>
      <c r="AF174" s="286">
        <f t="shared" si="178"/>
        <v>0</v>
      </c>
      <c r="AG174" s="286">
        <f t="shared" si="178"/>
        <v>0</v>
      </c>
      <c r="AH174" s="475">
        <f t="shared" si="178"/>
        <v>0</v>
      </c>
      <c r="AJ174" s="292" t="s">
        <v>320</v>
      </c>
      <c r="AK174" s="303" t="s">
        <v>348</v>
      </c>
      <c r="AL174" s="821"/>
      <c r="AM174" s="286">
        <f aca="true" t="shared" si="179" ref="AM174:AY174">+AM167+AM98+AM86</f>
        <v>0</v>
      </c>
      <c r="AN174" s="286">
        <f t="shared" si="179"/>
        <v>0</v>
      </c>
      <c r="AO174" s="286">
        <f t="shared" si="179"/>
        <v>0</v>
      </c>
      <c r="AP174" s="286">
        <f t="shared" si="179"/>
        <v>0</v>
      </c>
      <c r="AQ174" s="286">
        <f t="shared" si="179"/>
        <v>0</v>
      </c>
      <c r="AR174" s="286">
        <f t="shared" si="179"/>
        <v>0</v>
      </c>
      <c r="AS174" s="286">
        <f t="shared" si="179"/>
        <v>0</v>
      </c>
      <c r="AT174" s="286">
        <f t="shared" si="179"/>
        <v>0</v>
      </c>
      <c r="AU174" s="286">
        <f t="shared" si="179"/>
        <v>0</v>
      </c>
      <c r="AV174" s="286">
        <f t="shared" si="179"/>
        <v>0</v>
      </c>
      <c r="AW174" s="286">
        <f t="shared" si="179"/>
        <v>0</v>
      </c>
      <c r="AX174" s="286">
        <f t="shared" si="179"/>
        <v>0</v>
      </c>
      <c r="AY174" s="475">
        <f t="shared" si="179"/>
        <v>0</v>
      </c>
    </row>
    <row r="175" spans="2:51" ht="13.5" thickBot="1">
      <c r="B175" s="305" t="s">
        <v>3</v>
      </c>
      <c r="C175" s="306" t="s">
        <v>349</v>
      </c>
      <c r="D175" s="307" t="s">
        <v>301</v>
      </c>
      <c r="E175" s="308">
        <f>E174</f>
        <v>0</v>
      </c>
      <c r="F175" s="308">
        <f aca="true" t="shared" si="180" ref="F175:P175">F174</f>
        <v>0</v>
      </c>
      <c r="G175" s="308">
        <f t="shared" si="180"/>
        <v>0</v>
      </c>
      <c r="H175" s="308">
        <f t="shared" si="180"/>
        <v>0</v>
      </c>
      <c r="I175" s="308">
        <f t="shared" si="180"/>
        <v>0</v>
      </c>
      <c r="J175" s="308">
        <f t="shared" si="180"/>
        <v>0</v>
      </c>
      <c r="K175" s="308">
        <f t="shared" si="180"/>
        <v>0</v>
      </c>
      <c r="L175" s="308">
        <f t="shared" si="180"/>
        <v>0</v>
      </c>
      <c r="M175" s="308">
        <f t="shared" si="180"/>
        <v>0</v>
      </c>
      <c r="N175" s="308">
        <f t="shared" si="180"/>
        <v>0</v>
      </c>
      <c r="O175" s="308">
        <f t="shared" si="180"/>
        <v>0</v>
      </c>
      <c r="P175" s="308">
        <f t="shared" si="180"/>
        <v>0</v>
      </c>
      <c r="Q175" s="309">
        <f>SUM(E175:P175)</f>
        <v>0</v>
      </c>
      <c r="R175" s="469"/>
      <c r="S175" s="305" t="s">
        <v>3</v>
      </c>
      <c r="T175" s="306" t="s">
        <v>349</v>
      </c>
      <c r="U175" s="822"/>
      <c r="V175" s="310">
        <f>+V174</f>
        <v>0</v>
      </c>
      <c r="W175" s="310">
        <f aca="true" t="shared" si="181" ref="W175:AG175">+W174</f>
        <v>0</v>
      </c>
      <c r="X175" s="310">
        <f t="shared" si="181"/>
        <v>0</v>
      </c>
      <c r="Y175" s="310">
        <f t="shared" si="181"/>
        <v>0</v>
      </c>
      <c r="Z175" s="310">
        <f t="shared" si="181"/>
        <v>0</v>
      </c>
      <c r="AA175" s="310">
        <f t="shared" si="181"/>
        <v>0</v>
      </c>
      <c r="AB175" s="310">
        <f t="shared" si="181"/>
        <v>0</v>
      </c>
      <c r="AC175" s="310">
        <f t="shared" si="181"/>
        <v>0</v>
      </c>
      <c r="AD175" s="310">
        <f t="shared" si="181"/>
        <v>0</v>
      </c>
      <c r="AE175" s="310">
        <f t="shared" si="181"/>
        <v>0</v>
      </c>
      <c r="AF175" s="310">
        <f t="shared" si="181"/>
        <v>0</v>
      </c>
      <c r="AG175" s="310">
        <f t="shared" si="181"/>
        <v>0</v>
      </c>
      <c r="AH175" s="476">
        <f>+AH174</f>
        <v>0</v>
      </c>
      <c r="AJ175" s="305" t="s">
        <v>3</v>
      </c>
      <c r="AK175" s="306" t="s">
        <v>349</v>
      </c>
      <c r="AL175" s="822"/>
      <c r="AM175" s="310">
        <f>+AM174</f>
        <v>0</v>
      </c>
      <c r="AN175" s="310">
        <f aca="true" t="shared" si="182" ref="AN175:AX175">+AN174</f>
        <v>0</v>
      </c>
      <c r="AO175" s="310">
        <f t="shared" si="182"/>
        <v>0</v>
      </c>
      <c r="AP175" s="310">
        <f t="shared" si="182"/>
        <v>0</v>
      </c>
      <c r="AQ175" s="310">
        <f t="shared" si="182"/>
        <v>0</v>
      </c>
      <c r="AR175" s="310">
        <f t="shared" si="182"/>
        <v>0</v>
      </c>
      <c r="AS175" s="310">
        <f t="shared" si="182"/>
        <v>0</v>
      </c>
      <c r="AT175" s="310">
        <f t="shared" si="182"/>
        <v>0</v>
      </c>
      <c r="AU175" s="310">
        <f t="shared" si="182"/>
        <v>0</v>
      </c>
      <c r="AV175" s="310">
        <f t="shared" si="182"/>
        <v>0</v>
      </c>
      <c r="AW175" s="310">
        <f t="shared" si="182"/>
        <v>0</v>
      </c>
      <c r="AX175" s="310">
        <f t="shared" si="182"/>
        <v>0</v>
      </c>
      <c r="AY175" s="476">
        <f>+AY174</f>
        <v>0</v>
      </c>
    </row>
    <row r="176" spans="2:34" ht="13.5" thickTop="1">
      <c r="B176" s="477"/>
      <c r="C176" s="478"/>
      <c r="D176" s="478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246"/>
      <c r="S176" s="480"/>
      <c r="T176" s="424"/>
      <c r="U176" s="456"/>
      <c r="V176" s="481"/>
      <c r="W176" s="780"/>
      <c r="X176" s="780"/>
      <c r="Y176" s="780"/>
      <c r="Z176" s="780"/>
      <c r="AA176" s="780"/>
      <c r="AB176" s="780"/>
      <c r="AC176" s="780"/>
      <c r="AD176" s="780"/>
      <c r="AE176" s="780"/>
      <c r="AF176" s="780"/>
      <c r="AG176" s="786" t="s">
        <v>618</v>
      </c>
      <c r="AH176" s="823">
        <f>+AH175-C16</f>
        <v>0</v>
      </c>
    </row>
    <row r="177" spans="2:34" ht="12.75">
      <c r="B177" s="781"/>
      <c r="C177" s="774"/>
      <c r="D177" s="774"/>
      <c r="E177" s="781"/>
      <c r="F177" s="781"/>
      <c r="G177" s="781"/>
      <c r="H177" s="781"/>
      <c r="I177" s="781"/>
      <c r="J177" s="482"/>
      <c r="K177" s="482"/>
      <c r="L177" s="482"/>
      <c r="M177" s="482"/>
      <c r="N177" s="482"/>
      <c r="O177" s="482"/>
      <c r="P177" s="482"/>
      <c r="Q177" s="482"/>
      <c r="R177" s="482"/>
      <c r="S177" s="456"/>
      <c r="T177" s="304"/>
      <c r="U177" s="304"/>
      <c r="V177" s="483"/>
      <c r="W177" s="780"/>
      <c r="X177" s="780"/>
      <c r="Y177" s="780"/>
      <c r="Z177" s="780"/>
      <c r="AA177" s="780"/>
      <c r="AB177" s="780"/>
      <c r="AC177" s="780"/>
      <c r="AD177" s="780"/>
      <c r="AE177" s="780"/>
      <c r="AF177" s="780"/>
      <c r="AG177" s="780"/>
      <c r="AH177" s="484"/>
    </row>
    <row r="178" spans="2:34" ht="12.75">
      <c r="B178" s="781"/>
      <c r="C178" s="781"/>
      <c r="D178" s="781"/>
      <c r="E178" s="781"/>
      <c r="F178" s="781"/>
      <c r="G178" s="781"/>
      <c r="H178" s="781"/>
      <c r="I178" s="781"/>
      <c r="J178" s="482"/>
      <c r="K178" s="482"/>
      <c r="L178" s="482"/>
      <c r="M178" s="482"/>
      <c r="N178" s="482"/>
      <c r="O178" s="482"/>
      <c r="P178" s="482"/>
      <c r="Q178" s="482"/>
      <c r="R178" s="482"/>
      <c r="S178" s="456"/>
      <c r="T178" s="304"/>
      <c r="U178" s="304"/>
      <c r="V178" s="483"/>
      <c r="W178" s="780"/>
      <c r="X178" s="780"/>
      <c r="Y178" s="780"/>
      <c r="Z178" s="780"/>
      <c r="AA178" s="780"/>
      <c r="AB178" s="780"/>
      <c r="AC178" s="780"/>
      <c r="AD178" s="780"/>
      <c r="AE178" s="780"/>
      <c r="AF178" s="780"/>
      <c r="AG178" s="780"/>
      <c r="AH178" s="483"/>
    </row>
    <row r="179" spans="2:34" ht="12.75">
      <c r="B179" s="781"/>
      <c r="C179" s="781"/>
      <c r="D179" s="781"/>
      <c r="E179" s="781"/>
      <c r="F179" s="781"/>
      <c r="G179" s="781"/>
      <c r="H179" s="781"/>
      <c r="I179" s="781"/>
      <c r="J179" s="482"/>
      <c r="K179" s="482"/>
      <c r="L179" s="482"/>
      <c r="M179" s="482"/>
      <c r="N179" s="482"/>
      <c r="O179" s="482"/>
      <c r="P179" s="482"/>
      <c r="Q179" s="482"/>
      <c r="R179" s="482"/>
      <c r="S179" s="456"/>
      <c r="T179" s="304"/>
      <c r="U179" s="304"/>
      <c r="V179" s="485"/>
      <c r="W179" s="782"/>
      <c r="X179" s="782"/>
      <c r="Y179" s="782"/>
      <c r="Z179" s="782"/>
      <c r="AA179" s="782"/>
      <c r="AB179" s="782"/>
      <c r="AC179" s="782"/>
      <c r="AD179" s="782"/>
      <c r="AE179" s="782"/>
      <c r="AF179" s="782"/>
      <c r="AG179" s="782"/>
      <c r="AH179" s="485"/>
    </row>
    <row r="180" spans="2:34" ht="12.75">
      <c r="B180" s="781"/>
      <c r="C180" s="987" t="s">
        <v>619</v>
      </c>
      <c r="D180" s="987"/>
      <c r="E180" s="987"/>
      <c r="F180" s="987"/>
      <c r="G180" s="783"/>
      <c r="H180" s="783"/>
      <c r="I180" s="783"/>
      <c r="J180" s="482"/>
      <c r="K180" s="482"/>
      <c r="L180" s="482"/>
      <c r="M180" s="482"/>
      <c r="N180" s="482"/>
      <c r="O180" s="482"/>
      <c r="P180" s="482"/>
      <c r="Q180" s="482"/>
      <c r="R180" s="482"/>
      <c r="S180" s="456"/>
      <c r="T180" s="304"/>
      <c r="U180" s="304"/>
      <c r="V180" s="483"/>
      <c r="W180" s="483"/>
      <c r="X180" s="483"/>
      <c r="Y180" s="483"/>
      <c r="Z180" s="483"/>
      <c r="AA180" s="483"/>
      <c r="AB180" s="483"/>
      <c r="AC180" s="483"/>
      <c r="AD180" s="483"/>
      <c r="AE180" s="483"/>
      <c r="AF180" s="483"/>
      <c r="AG180" s="483"/>
      <c r="AH180" s="483"/>
    </row>
    <row r="181" spans="2:34" ht="12.75">
      <c r="B181" s="781"/>
      <c r="C181" s="781"/>
      <c r="D181" s="781"/>
      <c r="E181" s="781"/>
      <c r="F181" s="781"/>
      <c r="G181" s="781"/>
      <c r="H181" s="781"/>
      <c r="I181" s="781"/>
      <c r="J181" s="428"/>
      <c r="K181" s="428"/>
      <c r="L181" s="428"/>
      <c r="M181" s="486"/>
      <c r="N181" s="456"/>
      <c r="O181" s="456"/>
      <c r="P181" s="456"/>
      <c r="Q181" s="456"/>
      <c r="R181" s="456"/>
      <c r="S181" s="456"/>
      <c r="T181" s="456"/>
      <c r="U181" s="456"/>
      <c r="V181" s="456"/>
      <c r="W181" s="456"/>
      <c r="X181" s="456"/>
      <c r="Y181" s="456"/>
      <c r="Z181" s="456"/>
      <c r="AA181" s="456"/>
      <c r="AB181" s="456"/>
      <c r="AC181" s="456"/>
      <c r="AD181" s="456"/>
      <c r="AE181" s="456"/>
      <c r="AF181" s="456"/>
      <c r="AG181" s="456"/>
      <c r="AH181" s="456"/>
    </row>
    <row r="182" spans="2:34" ht="12.75">
      <c r="B182" s="781"/>
      <c r="C182" s="781"/>
      <c r="D182" s="781"/>
      <c r="E182" s="781"/>
      <c r="F182" s="781"/>
      <c r="G182" s="781"/>
      <c r="H182" s="781"/>
      <c r="I182" s="781"/>
      <c r="J182" s="487"/>
      <c r="K182" s="487"/>
      <c r="L182" s="487"/>
      <c r="M182" s="487"/>
      <c r="N182" s="487"/>
      <c r="O182" s="487"/>
      <c r="P182" s="487"/>
      <c r="Q182" s="487"/>
      <c r="R182" s="456"/>
      <c r="S182" s="456"/>
      <c r="T182" s="456"/>
      <c r="U182" s="456"/>
      <c r="V182" s="456"/>
      <c r="W182" s="483"/>
      <c r="X182" s="483"/>
      <c r="Y182" s="483"/>
      <c r="Z182" s="483"/>
      <c r="AA182" s="483"/>
      <c r="AB182" s="483"/>
      <c r="AC182" s="483"/>
      <c r="AD182" s="483"/>
      <c r="AE182" s="483"/>
      <c r="AF182" s="483"/>
      <c r="AG182" s="483"/>
      <c r="AH182" s="456"/>
    </row>
    <row r="183" spans="2:34" ht="16.5" thickBot="1">
      <c r="B183" s="781"/>
      <c r="C183" s="784"/>
      <c r="D183" s="784"/>
      <c r="E183" s="785" t="s">
        <v>272</v>
      </c>
      <c r="F183" s="786"/>
      <c r="G183" s="781"/>
      <c r="H183" s="781"/>
      <c r="I183" s="781"/>
      <c r="J183" s="487"/>
      <c r="K183" s="487"/>
      <c r="L183" s="487"/>
      <c r="M183" s="487"/>
      <c r="N183" s="487"/>
      <c r="O183" s="487"/>
      <c r="P183" s="487"/>
      <c r="Q183" s="487"/>
      <c r="R183" s="456"/>
      <c r="S183" s="456"/>
      <c r="T183" s="456"/>
      <c r="U183" s="456"/>
      <c r="V183" s="456"/>
      <c r="W183" s="456"/>
      <c r="X183" s="456"/>
      <c r="Y183" s="456"/>
      <c r="Z183" s="456"/>
      <c r="AA183" s="456"/>
      <c r="AB183" s="456"/>
      <c r="AC183" s="456"/>
      <c r="AD183" s="456"/>
      <c r="AE183" s="456"/>
      <c r="AF183" s="456"/>
      <c r="AG183" s="456"/>
      <c r="AH183" s="456"/>
    </row>
    <row r="184" spans="2:34" ht="16.5" thickTop="1">
      <c r="B184" s="781"/>
      <c r="C184" s="787" t="s">
        <v>606</v>
      </c>
      <c r="D184" s="788" t="s">
        <v>607</v>
      </c>
      <c r="E184" s="789" t="s">
        <v>608</v>
      </c>
      <c r="F184" s="790" t="s">
        <v>609</v>
      </c>
      <c r="G184" s="781"/>
      <c r="H184" s="781"/>
      <c r="I184" s="781"/>
      <c r="J184" s="487"/>
      <c r="K184" s="487"/>
      <c r="L184" s="487"/>
      <c r="M184" s="487"/>
      <c r="N184" s="487"/>
      <c r="O184" s="487"/>
      <c r="P184" s="487"/>
      <c r="Q184" s="487"/>
      <c r="R184" s="456"/>
      <c r="S184" s="456"/>
      <c r="T184" s="456"/>
      <c r="U184" s="456"/>
      <c r="V184" s="456"/>
      <c r="W184" s="456"/>
      <c r="X184" s="456"/>
      <c r="Y184" s="456"/>
      <c r="Z184" s="456"/>
      <c r="AA184" s="456"/>
      <c r="AB184" s="456"/>
      <c r="AC184" s="456"/>
      <c r="AD184" s="456"/>
      <c r="AE184" s="456"/>
      <c r="AF184" s="456"/>
      <c r="AG184" s="456"/>
      <c r="AH184" s="456"/>
    </row>
    <row r="185" spans="2:34" ht="16.5" thickBot="1">
      <c r="B185" s="781"/>
      <c r="C185" s="791" t="s">
        <v>610</v>
      </c>
      <c r="D185" s="792"/>
      <c r="E185" s="792"/>
      <c r="F185" s="793" t="s">
        <v>611</v>
      </c>
      <c r="G185" s="781"/>
      <c r="H185" s="781"/>
      <c r="I185" s="781"/>
      <c r="J185" s="487"/>
      <c r="K185" s="487"/>
      <c r="L185" s="487"/>
      <c r="M185" s="487"/>
      <c r="N185" s="487"/>
      <c r="O185" s="487"/>
      <c r="P185" s="487"/>
      <c r="Q185" s="487"/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6"/>
      <c r="AD185" s="456"/>
      <c r="AE185" s="456"/>
      <c r="AF185" s="456"/>
      <c r="AG185" s="456"/>
      <c r="AH185" s="456"/>
    </row>
    <row r="186" spans="2:34" ht="17.25" thickBot="1" thickTop="1">
      <c r="B186" s="781"/>
      <c r="C186" s="794">
        <v>1</v>
      </c>
      <c r="D186" s="795">
        <v>2</v>
      </c>
      <c r="E186" s="795">
        <v>3</v>
      </c>
      <c r="F186" s="796">
        <v>4</v>
      </c>
      <c r="G186" s="781"/>
      <c r="H186" s="781"/>
      <c r="I186" s="781"/>
      <c r="J186" s="487"/>
      <c r="K186" s="487"/>
      <c r="L186" s="487"/>
      <c r="M186" s="487"/>
      <c r="N186" s="487"/>
      <c r="O186" s="487"/>
      <c r="P186" s="487"/>
      <c r="Q186" s="487"/>
      <c r="R186" s="456"/>
      <c r="S186" s="456"/>
      <c r="T186" s="456"/>
      <c r="U186" s="456"/>
      <c r="V186" s="456"/>
      <c r="W186" s="456"/>
      <c r="X186" s="456"/>
      <c r="Y186" s="456"/>
      <c r="Z186" s="456"/>
      <c r="AA186" s="456"/>
      <c r="AB186" s="456"/>
      <c r="AC186" s="456"/>
      <c r="AD186" s="456"/>
      <c r="AE186" s="456"/>
      <c r="AF186" s="456"/>
      <c r="AG186" s="456"/>
      <c r="AH186" s="456"/>
    </row>
    <row r="187" spans="2:34" ht="17.25" thickBot="1" thickTop="1">
      <c r="B187" s="781"/>
      <c r="C187" s="797" t="s">
        <v>612</v>
      </c>
      <c r="D187" s="798" t="e">
        <f>+AY86/$Q$86</f>
        <v>#DIV/0!</v>
      </c>
      <c r="E187" s="798" t="e">
        <f>+AH86/$Q$86</f>
        <v>#DIV/0!</v>
      </c>
      <c r="F187" s="799" t="e">
        <f aca="true" t="shared" si="183" ref="F187:F192">+E187/D187*100</f>
        <v>#DIV/0!</v>
      </c>
      <c r="G187" s="781"/>
      <c r="H187" s="781"/>
      <c r="I187" s="781"/>
      <c r="J187" s="442"/>
      <c r="K187" s="442"/>
      <c r="L187" s="442"/>
      <c r="M187" s="442"/>
      <c r="N187" s="442"/>
      <c r="O187" s="442"/>
      <c r="P187" s="442"/>
      <c r="Q187" s="488"/>
      <c r="R187" s="456"/>
      <c r="S187" s="456"/>
      <c r="T187" s="456"/>
      <c r="U187" s="456"/>
      <c r="V187" s="456"/>
      <c r="W187" s="456"/>
      <c r="X187" s="456"/>
      <c r="Y187" s="456"/>
      <c r="Z187" s="456"/>
      <c r="AA187" s="456"/>
      <c r="AB187" s="456"/>
      <c r="AC187" s="456"/>
      <c r="AD187" s="456"/>
      <c r="AE187" s="456"/>
      <c r="AF187" s="456"/>
      <c r="AG187" s="456"/>
      <c r="AH187" s="456"/>
    </row>
    <row r="188" spans="2:34" ht="15.75">
      <c r="B188" s="781"/>
      <c r="C188" s="800" t="s">
        <v>613</v>
      </c>
      <c r="D188" s="801" t="e">
        <f>+AY98/$Q$98</f>
        <v>#DIV/0!</v>
      </c>
      <c r="E188" s="801" t="e">
        <f>+AH98/$Q$98</f>
        <v>#DIV/0!</v>
      </c>
      <c r="F188" s="802" t="e">
        <f t="shared" si="183"/>
        <v>#DIV/0!</v>
      </c>
      <c r="G188" s="781"/>
      <c r="H188" s="781"/>
      <c r="I188" s="781"/>
      <c r="J188" s="428"/>
      <c r="K188" s="428"/>
      <c r="L188" s="428"/>
      <c r="M188" s="428"/>
      <c r="N188" s="428"/>
      <c r="O188" s="428"/>
      <c r="P188" s="428"/>
      <c r="Q188" s="486"/>
      <c r="R188" s="456"/>
      <c r="S188" s="456"/>
      <c r="T188" s="456"/>
      <c r="U188" s="456"/>
      <c r="V188" s="456"/>
      <c r="W188" s="456"/>
      <c r="X188" s="456"/>
      <c r="Y188" s="456"/>
      <c r="Z188" s="456"/>
      <c r="AA188" s="456"/>
      <c r="AB188" s="456"/>
      <c r="AC188" s="456"/>
      <c r="AD188" s="456"/>
      <c r="AE188" s="456"/>
      <c r="AF188" s="456"/>
      <c r="AG188" s="456"/>
      <c r="AH188" s="456"/>
    </row>
    <row r="189" spans="2:34" ht="15.75">
      <c r="B189" s="781"/>
      <c r="C189" s="803" t="s">
        <v>614</v>
      </c>
      <c r="D189" s="804" t="e">
        <f>+AY99/$Q$99</f>
        <v>#DIV/0!</v>
      </c>
      <c r="E189" s="804" t="e">
        <f>+AH99/$Q$99</f>
        <v>#DIV/0!</v>
      </c>
      <c r="F189" s="805" t="e">
        <f t="shared" si="183"/>
        <v>#DIV/0!</v>
      </c>
      <c r="G189" s="781"/>
      <c r="H189" s="781"/>
      <c r="I189" s="781"/>
      <c r="J189" s="487"/>
      <c r="K189" s="487"/>
      <c r="L189" s="487"/>
      <c r="M189" s="487"/>
      <c r="N189" s="487"/>
      <c r="O189" s="487"/>
      <c r="P189" s="487"/>
      <c r="Q189" s="487"/>
      <c r="R189" s="456"/>
      <c r="S189" s="456"/>
      <c r="T189" s="456"/>
      <c r="U189" s="456"/>
      <c r="V189" s="456"/>
      <c r="W189" s="456"/>
      <c r="X189" s="456"/>
      <c r="Y189" s="456"/>
      <c r="Z189" s="456"/>
      <c r="AA189" s="456"/>
      <c r="AB189" s="456"/>
      <c r="AC189" s="456"/>
      <c r="AD189" s="456"/>
      <c r="AE189" s="456"/>
      <c r="AF189" s="456"/>
      <c r="AG189" s="456"/>
      <c r="AH189" s="456"/>
    </row>
    <row r="190" spans="2:34" ht="16.5" thickBot="1">
      <c r="B190" s="781"/>
      <c r="C190" s="803" t="s">
        <v>615</v>
      </c>
      <c r="D190" s="804" t="e">
        <f>+AY126/$Q$126</f>
        <v>#DIV/0!</v>
      </c>
      <c r="E190" s="804" t="e">
        <f>+AH126/$Q$126</f>
        <v>#DIV/0!</v>
      </c>
      <c r="F190" s="805" t="e">
        <f t="shared" si="183"/>
        <v>#DIV/0!</v>
      </c>
      <c r="G190" s="781"/>
      <c r="H190" s="781"/>
      <c r="I190" s="781"/>
      <c r="J190" s="487"/>
      <c r="K190" s="487"/>
      <c r="L190" s="487"/>
      <c r="M190" s="487"/>
      <c r="N190" s="487"/>
      <c r="O190" s="487"/>
      <c r="P190" s="487"/>
      <c r="Q190" s="487"/>
      <c r="R190" s="456"/>
      <c r="S190" s="456"/>
      <c r="T190" s="456"/>
      <c r="U190" s="456"/>
      <c r="V190" s="456"/>
      <c r="W190" s="456"/>
      <c r="X190" s="456"/>
      <c r="Y190" s="456"/>
      <c r="Z190" s="456"/>
      <c r="AA190" s="456"/>
      <c r="AB190" s="456"/>
      <c r="AC190" s="456"/>
      <c r="AD190" s="456"/>
      <c r="AE190" s="456"/>
      <c r="AF190" s="456"/>
      <c r="AG190" s="456"/>
      <c r="AH190" s="456"/>
    </row>
    <row r="191" spans="2:34" ht="16.5" thickBot="1">
      <c r="B191" s="781"/>
      <c r="C191" s="806" t="s">
        <v>616</v>
      </c>
      <c r="D191" s="807" t="e">
        <f>+AY167/$Q$167</f>
        <v>#DIV/0!</v>
      </c>
      <c r="E191" s="807" t="e">
        <f>+AH167/$Q$167</f>
        <v>#DIV/0!</v>
      </c>
      <c r="F191" s="808" t="e">
        <f t="shared" si="183"/>
        <v>#DIV/0!</v>
      </c>
      <c r="G191" s="781"/>
      <c r="H191" s="781"/>
      <c r="I191" s="781"/>
      <c r="J191" s="487"/>
      <c r="K191" s="487"/>
      <c r="L191" s="487"/>
      <c r="M191" s="487"/>
      <c r="N191" s="487"/>
      <c r="O191" s="487"/>
      <c r="P191" s="487"/>
      <c r="Q191" s="487"/>
      <c r="R191" s="456"/>
      <c r="S191" s="456"/>
      <c r="T191" s="456"/>
      <c r="U191" s="456"/>
      <c r="V191" s="456"/>
      <c r="W191" s="456"/>
      <c r="X191" s="456"/>
      <c r="Y191" s="456"/>
      <c r="Z191" s="456"/>
      <c r="AA191" s="456"/>
      <c r="AB191" s="456"/>
      <c r="AC191" s="456"/>
      <c r="AD191" s="456"/>
      <c r="AE191" s="456"/>
      <c r="AF191" s="456"/>
      <c r="AG191" s="456"/>
      <c r="AH191" s="456"/>
    </row>
    <row r="192" spans="2:34" ht="17.25" thickBot="1" thickTop="1">
      <c r="B192" s="781"/>
      <c r="C192" s="809" t="s">
        <v>617</v>
      </c>
      <c r="D192" s="810" t="e">
        <f>+AY175/$Q$175</f>
        <v>#DIV/0!</v>
      </c>
      <c r="E192" s="810" t="e">
        <f>+AH175/$Q$175</f>
        <v>#DIV/0!</v>
      </c>
      <c r="F192" s="811" t="e">
        <f t="shared" si="183"/>
        <v>#DIV/0!</v>
      </c>
      <c r="G192" s="781"/>
      <c r="H192" s="781"/>
      <c r="I192" s="781"/>
      <c r="J192" s="487"/>
      <c r="K192" s="487"/>
      <c r="L192" s="487"/>
      <c r="M192" s="487"/>
      <c r="N192" s="487"/>
      <c r="O192" s="487"/>
      <c r="P192" s="487"/>
      <c r="Q192" s="487"/>
      <c r="R192" s="456"/>
      <c r="S192" s="456"/>
      <c r="T192" s="456"/>
      <c r="U192" s="456"/>
      <c r="V192" s="456"/>
      <c r="W192" s="456"/>
      <c r="X192" s="456"/>
      <c r="Y192" s="456"/>
      <c r="Z192" s="456"/>
      <c r="AA192" s="456"/>
      <c r="AB192" s="456"/>
      <c r="AC192" s="456"/>
      <c r="AD192" s="456"/>
      <c r="AE192" s="456"/>
      <c r="AF192" s="456"/>
      <c r="AG192" s="456"/>
      <c r="AH192" s="456"/>
    </row>
    <row r="193" spans="2:34" ht="13.5" thickTop="1">
      <c r="B193" s="781"/>
      <c r="C193" s="781"/>
      <c r="D193" s="781"/>
      <c r="E193" s="781"/>
      <c r="F193" s="781"/>
      <c r="G193" s="781"/>
      <c r="H193" s="781"/>
      <c r="I193" s="781"/>
      <c r="J193" s="487"/>
      <c r="K193" s="487"/>
      <c r="L193" s="487"/>
      <c r="M193" s="487"/>
      <c r="N193" s="487"/>
      <c r="O193" s="487"/>
      <c r="P193" s="487"/>
      <c r="Q193" s="487"/>
      <c r="R193" s="456"/>
      <c r="S193" s="456"/>
      <c r="T193" s="456"/>
      <c r="U193" s="456"/>
      <c r="V193" s="456"/>
      <c r="W193" s="456"/>
      <c r="X193" s="456"/>
      <c r="Y193" s="456"/>
      <c r="Z193" s="456"/>
      <c r="AA193" s="456"/>
      <c r="AB193" s="456"/>
      <c r="AC193" s="456"/>
      <c r="AD193" s="456"/>
      <c r="AE193" s="456"/>
      <c r="AF193" s="456"/>
      <c r="AG193" s="456"/>
      <c r="AH193" s="456"/>
    </row>
    <row r="194" spans="2:34" ht="12.75">
      <c r="B194" s="781"/>
      <c r="C194" s="781"/>
      <c r="D194" s="781"/>
      <c r="E194" s="781"/>
      <c r="F194" s="781"/>
      <c r="G194" s="781"/>
      <c r="H194" s="781"/>
      <c r="I194" s="781"/>
      <c r="J194" s="487"/>
      <c r="K194" s="487"/>
      <c r="L194" s="487"/>
      <c r="M194" s="487"/>
      <c r="N194" s="487"/>
      <c r="O194" s="487"/>
      <c r="P194" s="487"/>
      <c r="Q194" s="487"/>
      <c r="R194" s="456"/>
      <c r="S194" s="456"/>
      <c r="T194" s="456"/>
      <c r="U194" s="456"/>
      <c r="V194" s="456"/>
      <c r="W194" s="456"/>
      <c r="X194" s="456"/>
      <c r="Y194" s="456"/>
      <c r="Z194" s="456"/>
      <c r="AA194" s="456"/>
      <c r="AB194" s="456"/>
      <c r="AC194" s="456"/>
      <c r="AD194" s="456"/>
      <c r="AE194" s="456"/>
      <c r="AF194" s="456"/>
      <c r="AG194" s="456"/>
      <c r="AH194" s="456"/>
    </row>
    <row r="195" spans="2:34" ht="12.75">
      <c r="B195" s="781"/>
      <c r="C195" s="781"/>
      <c r="D195" s="781"/>
      <c r="E195" s="781"/>
      <c r="F195" s="781"/>
      <c r="G195" s="781"/>
      <c r="H195" s="781"/>
      <c r="I195" s="781"/>
      <c r="J195" s="487"/>
      <c r="K195" s="487"/>
      <c r="L195" s="487"/>
      <c r="M195" s="487"/>
      <c r="N195" s="487"/>
      <c r="O195" s="487"/>
      <c r="P195" s="487"/>
      <c r="Q195" s="487"/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6"/>
      <c r="AC195" s="456"/>
      <c r="AD195" s="456"/>
      <c r="AE195" s="456"/>
      <c r="AF195" s="456"/>
      <c r="AG195" s="456"/>
      <c r="AH195" s="456"/>
    </row>
    <row r="196" spans="2:34" ht="12.75">
      <c r="B196" s="781"/>
      <c r="C196" s="781"/>
      <c r="D196" s="781"/>
      <c r="E196" s="781"/>
      <c r="F196" s="781"/>
      <c r="G196" s="781"/>
      <c r="H196" s="781"/>
      <c r="I196" s="781"/>
      <c r="J196" s="487"/>
      <c r="K196" s="487"/>
      <c r="L196" s="487"/>
      <c r="M196" s="487"/>
      <c r="N196" s="487"/>
      <c r="O196" s="487"/>
      <c r="P196" s="487"/>
      <c r="Q196" s="487"/>
      <c r="R196" s="456"/>
      <c r="S196" s="456"/>
      <c r="T196" s="456"/>
      <c r="U196" s="456"/>
      <c r="V196" s="456"/>
      <c r="W196" s="456"/>
      <c r="X196" s="456"/>
      <c r="Y196" s="456"/>
      <c r="Z196" s="456"/>
      <c r="AA196" s="456"/>
      <c r="AB196" s="456"/>
      <c r="AC196" s="456"/>
      <c r="AD196" s="456"/>
      <c r="AE196" s="456"/>
      <c r="AF196" s="456"/>
      <c r="AG196" s="456"/>
      <c r="AH196" s="456"/>
    </row>
  </sheetData>
  <sheetProtection/>
  <mergeCells count="15">
    <mergeCell ref="V83:AH83"/>
    <mergeCell ref="AJ80:AY80"/>
    <mergeCell ref="AJ83:AJ84"/>
    <mergeCell ref="AK83:AK84"/>
    <mergeCell ref="AM83:AY83"/>
    <mergeCell ref="C180:F180"/>
    <mergeCell ref="B7:J7"/>
    <mergeCell ref="B80:Q80"/>
    <mergeCell ref="S80:AH80"/>
    <mergeCell ref="B83:B84"/>
    <mergeCell ref="C83:C84"/>
    <mergeCell ref="D83:D84"/>
    <mergeCell ref="E83:Q83"/>
    <mergeCell ref="S83:S84"/>
    <mergeCell ref="T83:T84"/>
  </mergeCells>
  <conditionalFormatting sqref="D77">
    <cfRule type="cellIs" priority="1" dxfId="0" operator="equal" stopIfTrue="1">
      <formula>$C$16</formula>
    </cfRule>
  </conditionalFormatting>
  <conditionalFormatting sqref="C77">
    <cfRule type="cellIs" priority="2" dxfId="0" operator="equal" stopIfTrue="1">
      <formula>1</formula>
    </cfRule>
  </conditionalFormatting>
  <printOptions horizontalCentered="1"/>
  <pageMargins left="0.35433070866141736" right="0.35433070866141736" top="0.1968503937007874" bottom="0.1968503937007874" header="0.11811023622047245" footer="0.11811023622047245"/>
  <pageSetup fitToHeight="1" fitToWidth="1" horizontalDpi="600" verticalDpi="600" orientation="portrait" paperSize="9" scale="2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PageLayoutView="0" workbookViewId="0" topLeftCell="A1">
      <selection activeCell="F12" sqref="F12:G12"/>
    </sheetView>
  </sheetViews>
  <sheetFormatPr defaultColWidth="8.8515625" defaultRowHeight="12.75"/>
  <cols>
    <col min="1" max="1" width="9.140625" style="1004" customWidth="1"/>
    <col min="2" max="2" width="22.140625" style="1004" customWidth="1"/>
    <col min="3" max="3" width="19.28125" style="1004" customWidth="1"/>
    <col min="4" max="4" width="31.57421875" style="1004" customWidth="1"/>
    <col min="5" max="7" width="13.7109375" style="1004" customWidth="1"/>
    <col min="8" max="8" width="9.57421875" style="1073" customWidth="1"/>
    <col min="9" max="9" width="8.8515625" style="1004" customWidth="1"/>
    <col min="10" max="10" width="12.7109375" style="1004" customWidth="1"/>
    <col min="11" max="12" width="8.8515625" style="1004" customWidth="1"/>
    <col min="13" max="13" width="8.8515625" style="1005" customWidth="1"/>
    <col min="14" max="16384" width="8.8515625" style="1004" customWidth="1"/>
  </cols>
  <sheetData>
    <row r="1" spans="1:17" s="1005" customFormat="1" ht="12.75">
      <c r="A1" s="1003" t="s">
        <v>78</v>
      </c>
      <c r="B1" s="1003"/>
      <c r="C1" s="349"/>
      <c r="D1" s="350"/>
      <c r="E1" s="349"/>
      <c r="F1" s="349"/>
      <c r="G1" s="349"/>
      <c r="H1" s="349"/>
      <c r="I1" s="349"/>
      <c r="J1" s="349"/>
      <c r="K1" s="1004"/>
      <c r="L1" s="1004"/>
      <c r="N1" s="1004"/>
      <c r="O1" s="1004"/>
      <c r="P1" s="1004"/>
      <c r="Q1" s="1004"/>
    </row>
    <row r="2" spans="1:17" s="1005" customFormat="1" ht="12.75">
      <c r="A2" s="1003"/>
      <c r="B2" s="1003"/>
      <c r="C2" s="349"/>
      <c r="D2" s="350"/>
      <c r="E2" s="349"/>
      <c r="F2" s="349"/>
      <c r="G2" s="349"/>
      <c r="H2" s="349"/>
      <c r="I2" s="349"/>
      <c r="J2" s="349"/>
      <c r="K2" s="1004"/>
      <c r="L2" s="1004"/>
      <c r="N2" s="1004"/>
      <c r="O2" s="1004"/>
      <c r="P2" s="1004"/>
      <c r="Q2" s="1004"/>
    </row>
    <row r="3" spans="1:17" s="1005" customFormat="1" ht="12.75">
      <c r="A3" s="1006"/>
      <c r="B3" s="1007" t="str">
        <f>+CONCATENATE('Poc. strana'!$A$15," ",'Poc. strana'!$C$15)</f>
        <v>Назив енергетског субјекта: </v>
      </c>
      <c r="C3" s="349"/>
      <c r="D3" s="350"/>
      <c r="E3" s="349"/>
      <c r="F3" s="349"/>
      <c r="G3" s="349"/>
      <c r="H3" s="349"/>
      <c r="I3" s="349"/>
      <c r="J3" s="349"/>
      <c r="K3" s="1004"/>
      <c r="L3" s="1004"/>
      <c r="N3" s="1004"/>
      <c r="O3" s="1004"/>
      <c r="P3" s="1004"/>
      <c r="Q3" s="1004"/>
    </row>
    <row r="4" spans="1:17" s="1005" customFormat="1" ht="12.75">
      <c r="A4" s="1008"/>
      <c r="B4" s="1007" t="str">
        <f>+CONCATENATE('Poc. strana'!$A$11," ",'Poc. strana'!$B$11)</f>
        <v>Снабдевач који обавља улогу: Гарантовано снабдевање електричном енергијом</v>
      </c>
      <c r="C4" s="349"/>
      <c r="D4" s="350"/>
      <c r="E4" s="349"/>
      <c r="F4" s="349"/>
      <c r="G4" s="349"/>
      <c r="H4" s="349"/>
      <c r="I4" s="349"/>
      <c r="J4" s="349"/>
      <c r="K4" s="1004"/>
      <c r="L4" s="1004"/>
      <c r="N4" s="1004"/>
      <c r="O4" s="1004"/>
      <c r="P4" s="1004"/>
      <c r="Q4" s="1004"/>
    </row>
    <row r="5" spans="1:17" s="1005" customFormat="1" ht="12.75">
      <c r="A5" s="1008"/>
      <c r="B5" s="1007" t="str">
        <f>+CONCATENATE('Poc. strana'!$A$29," ",'Poc. strana'!$C$29)</f>
        <v>Датум обраде: </v>
      </c>
      <c r="C5" s="349"/>
      <c r="D5" s="350"/>
      <c r="E5" s="349"/>
      <c r="F5" s="349"/>
      <c r="G5" s="349"/>
      <c r="H5" s="349"/>
      <c r="I5" s="349"/>
      <c r="J5" s="349"/>
      <c r="K5" s="1004"/>
      <c r="L5" s="1004"/>
      <c r="N5" s="1004"/>
      <c r="O5" s="1004"/>
      <c r="P5" s="1004"/>
      <c r="Q5" s="1004"/>
    </row>
    <row r="6" spans="1:17" s="1005" customFormat="1" ht="12.75">
      <c r="A6" s="349"/>
      <c r="B6" s="349"/>
      <c r="C6" s="349"/>
      <c r="D6" s="350"/>
      <c r="E6" s="349"/>
      <c r="F6" s="349"/>
      <c r="G6" s="349"/>
      <c r="H6" s="349"/>
      <c r="I6" s="349"/>
      <c r="J6" s="349"/>
      <c r="K6" s="1004"/>
      <c r="L6" s="1004"/>
      <c r="N6" s="1004"/>
      <c r="O6" s="1004"/>
      <c r="P6" s="1004"/>
      <c r="Q6" s="1004"/>
    </row>
    <row r="7" spans="1:17" s="1005" customFormat="1" ht="12.75">
      <c r="A7" s="349"/>
      <c r="B7" s="988" t="s">
        <v>680</v>
      </c>
      <c r="C7" s="988"/>
      <c r="D7" s="988"/>
      <c r="E7" s="988"/>
      <c r="F7" s="988"/>
      <c r="G7" s="988"/>
      <c r="H7" s="988"/>
      <c r="I7" s="988"/>
      <c r="J7" s="988"/>
      <c r="K7" s="1004"/>
      <c r="L7" s="1004"/>
      <c r="N7" s="1004"/>
      <c r="O7" s="1004"/>
      <c r="P7" s="1004"/>
      <c r="Q7" s="1004"/>
    </row>
    <row r="8" spans="1:17" s="1005" customFormat="1" ht="12.75">
      <c r="A8" s="1004"/>
      <c r="B8" s="1004"/>
      <c r="C8" s="1004"/>
      <c r="D8" s="1004"/>
      <c r="E8" s="1004"/>
      <c r="F8" s="1004"/>
      <c r="G8" s="1004"/>
      <c r="H8" s="1009"/>
      <c r="I8" s="1004"/>
      <c r="J8" s="1004"/>
      <c r="K8" s="1004"/>
      <c r="L8" s="1004"/>
      <c r="N8" s="1004"/>
      <c r="O8" s="1004"/>
      <c r="P8" s="1004"/>
      <c r="Q8" s="1004"/>
    </row>
    <row r="9" spans="1:17" s="1005" customFormat="1" ht="13.5" thickBot="1">
      <c r="A9" s="1004"/>
      <c r="B9" s="1004"/>
      <c r="C9" s="1004"/>
      <c r="D9" s="1004"/>
      <c r="E9" s="1004"/>
      <c r="F9" s="1004"/>
      <c r="G9" s="1004"/>
      <c r="H9" s="1009"/>
      <c r="I9" s="1004"/>
      <c r="J9" s="1004"/>
      <c r="K9" s="1004"/>
      <c r="L9" s="1004"/>
      <c r="N9" s="1004"/>
      <c r="O9" s="1004"/>
      <c r="P9" s="1004"/>
      <c r="Q9" s="1004"/>
    </row>
    <row r="10" spans="1:17" s="1005" customFormat="1" ht="17.25" customHeight="1" thickTop="1">
      <c r="A10" s="1004"/>
      <c r="B10" s="1010" t="s">
        <v>649</v>
      </c>
      <c r="C10" s="1011" t="s">
        <v>502</v>
      </c>
      <c r="D10" s="1012"/>
      <c r="E10" s="1013" t="s">
        <v>444</v>
      </c>
      <c r="F10" s="1013" t="s">
        <v>607</v>
      </c>
      <c r="G10" s="1114" t="s">
        <v>608</v>
      </c>
      <c r="H10" s="1105" t="s">
        <v>681</v>
      </c>
      <c r="I10" s="1106"/>
      <c r="J10" s="1113" t="s">
        <v>682</v>
      </c>
      <c r="K10" s="1004"/>
      <c r="L10" s="1004"/>
      <c r="N10" s="1004"/>
      <c r="O10" s="1004"/>
      <c r="P10" s="1004"/>
      <c r="Q10" s="1004"/>
    </row>
    <row r="11" spans="1:17" s="1005" customFormat="1" ht="12.75">
      <c r="A11" s="1004"/>
      <c r="B11" s="1014"/>
      <c r="C11" s="1015"/>
      <c r="D11" s="1016"/>
      <c r="E11" s="1017"/>
      <c r="F11" s="1017"/>
      <c r="G11" s="1115"/>
      <c r="H11" s="1107"/>
      <c r="I11" s="1108"/>
      <c r="J11" s="1111"/>
      <c r="K11" s="1004"/>
      <c r="L11" s="1004"/>
      <c r="N11" s="1004"/>
      <c r="O11" s="1004"/>
      <c r="P11" s="1004"/>
      <c r="Q11" s="1004"/>
    </row>
    <row r="12" spans="1:17" s="1005" customFormat="1" ht="13.5" thickBot="1">
      <c r="A12" s="1004"/>
      <c r="B12" s="1018"/>
      <c r="C12" s="1019"/>
      <c r="D12" s="1020"/>
      <c r="E12" s="1021"/>
      <c r="F12" s="1116" t="s">
        <v>683</v>
      </c>
      <c r="G12" s="1117"/>
      <c r="H12" s="1109"/>
      <c r="I12" s="1110"/>
      <c r="J12" s="1112"/>
      <c r="K12" s="1004"/>
      <c r="L12" s="1004"/>
      <c r="N12" s="1004"/>
      <c r="O12" s="1004"/>
      <c r="P12" s="1004"/>
      <c r="Q12" s="1004"/>
    </row>
    <row r="13" spans="1:17" s="1005" customFormat="1" ht="14.25" thickBot="1" thickTop="1">
      <c r="A13" s="1004"/>
      <c r="B13" s="1022">
        <v>1</v>
      </c>
      <c r="C13" s="1023">
        <v>2</v>
      </c>
      <c r="D13" s="1024"/>
      <c r="E13" s="1025">
        <v>3</v>
      </c>
      <c r="F13" s="1025">
        <v>4</v>
      </c>
      <c r="G13" s="1087">
        <v>5</v>
      </c>
      <c r="H13" s="1089">
        <v>6</v>
      </c>
      <c r="I13" s="1089">
        <v>7</v>
      </c>
      <c r="J13" s="1026">
        <v>8</v>
      </c>
      <c r="K13" s="1004"/>
      <c r="L13" s="1004"/>
      <c r="N13" s="1004"/>
      <c r="O13" s="1004"/>
      <c r="P13" s="1004"/>
      <c r="Q13" s="1004"/>
    </row>
    <row r="14" spans="1:17" s="1005" customFormat="1" ht="18.75" customHeight="1" thickTop="1">
      <c r="A14" s="1004"/>
      <c r="B14" s="1027" t="s">
        <v>650</v>
      </c>
      <c r="C14" s="1028" t="s">
        <v>651</v>
      </c>
      <c r="D14" s="1029"/>
      <c r="E14" s="1030"/>
      <c r="F14" s="1120">
        <f>+'10 Alokacija MOP i tarife'!AL87</f>
        <v>0</v>
      </c>
      <c r="G14" s="1121">
        <f>+'10 Alokacija MOP i tarife'!U87</f>
        <v>0</v>
      </c>
      <c r="H14" s="1090"/>
      <c r="I14" s="1090"/>
      <c r="J14" s="1031" t="e">
        <f>+G14/F14*100</f>
        <v>#DIV/0!</v>
      </c>
      <c r="K14" s="1004"/>
      <c r="L14" s="1004"/>
      <c r="N14" s="1004"/>
      <c r="O14" s="1004"/>
      <c r="P14" s="1004"/>
      <c r="Q14" s="1004"/>
    </row>
    <row r="15" spans="1:17" s="1005" customFormat="1" ht="18.75" customHeight="1">
      <c r="A15" s="1004"/>
      <c r="B15" s="1014"/>
      <c r="C15" s="1033" t="s">
        <v>652</v>
      </c>
      <c r="D15" s="1034"/>
      <c r="E15" s="1035" t="s">
        <v>653</v>
      </c>
      <c r="F15" s="1122">
        <f>+'10 Alokacija MOP i tarife'!AL89</f>
        <v>0</v>
      </c>
      <c r="G15" s="1123">
        <f>+'10 Alokacija MOP i tarife'!U89</f>
        <v>0</v>
      </c>
      <c r="H15" s="1091"/>
      <c r="I15" s="1091"/>
      <c r="J15" s="1036" t="e">
        <f aca="true" t="shared" si="0" ref="J15:J44">+G15/F15*100</f>
        <v>#DIV/0!</v>
      </c>
      <c r="K15" s="1004"/>
      <c r="L15" s="1004"/>
      <c r="N15" s="1004"/>
      <c r="O15" s="1004"/>
      <c r="P15" s="1004"/>
      <c r="Q15" s="1004"/>
    </row>
    <row r="16" spans="1:17" s="1005" customFormat="1" ht="18.75" customHeight="1">
      <c r="A16" s="1004"/>
      <c r="B16" s="1014"/>
      <c r="C16" s="1033" t="s">
        <v>654</v>
      </c>
      <c r="D16" s="1037"/>
      <c r="E16" s="1038" t="s">
        <v>653</v>
      </c>
      <c r="F16" s="1122">
        <f>+'10 Alokacija MOP i tarife'!AL90</f>
        <v>0</v>
      </c>
      <c r="G16" s="1124">
        <f>+'10 Alokacija MOP i tarife'!U90</f>
        <v>0</v>
      </c>
      <c r="H16" s="1091" t="e">
        <f>+G16/G15</f>
        <v>#DIV/0!</v>
      </c>
      <c r="I16" s="1092"/>
      <c r="J16" s="1036" t="e">
        <f t="shared" si="0"/>
        <v>#DIV/0!</v>
      </c>
      <c r="K16" s="1004"/>
      <c r="L16" s="1004"/>
      <c r="N16" s="1004"/>
      <c r="O16" s="1004"/>
      <c r="P16" s="1004"/>
      <c r="Q16" s="1004"/>
    </row>
    <row r="17" spans="1:17" s="1005" customFormat="1" ht="18.75" customHeight="1">
      <c r="A17" s="1004"/>
      <c r="B17" s="1014"/>
      <c r="C17" s="1040" t="s">
        <v>655</v>
      </c>
      <c r="D17" s="1041"/>
      <c r="E17" s="1042" t="s">
        <v>656</v>
      </c>
      <c r="F17" s="1125">
        <f>+'10 Alokacija MOP i tarife'!AL92</f>
        <v>0</v>
      </c>
      <c r="G17" s="1126">
        <f>+'10 Alokacija MOP i tarife'!U92</f>
        <v>0</v>
      </c>
      <c r="H17" s="1093"/>
      <c r="I17" s="1093"/>
      <c r="J17" s="1043" t="e">
        <f t="shared" si="0"/>
        <v>#DIV/0!</v>
      </c>
      <c r="K17" s="1004"/>
      <c r="L17" s="1004"/>
      <c r="N17" s="1004"/>
      <c r="O17" s="1004"/>
      <c r="P17" s="1004"/>
      <c r="Q17" s="1004"/>
    </row>
    <row r="18" spans="1:17" s="1005" customFormat="1" ht="18.75" customHeight="1">
      <c r="A18" s="1004"/>
      <c r="B18" s="1014"/>
      <c r="C18" s="1044" t="s">
        <v>657</v>
      </c>
      <c r="D18" s="1045"/>
      <c r="E18" s="1046" t="s">
        <v>656</v>
      </c>
      <c r="F18" s="1127">
        <f>+'10 Alokacija MOP i tarife'!AL93</f>
        <v>0</v>
      </c>
      <c r="G18" s="1128">
        <f>+'10 Alokacija MOP i tarife'!U93</f>
        <v>0</v>
      </c>
      <c r="H18" s="1094" t="e">
        <f>+G17/G18</f>
        <v>#DIV/0!</v>
      </c>
      <c r="I18" s="1094"/>
      <c r="J18" s="1047" t="e">
        <f t="shared" si="0"/>
        <v>#DIV/0!</v>
      </c>
      <c r="K18" s="1004"/>
      <c r="L18" s="1004"/>
      <c r="N18" s="1004"/>
      <c r="O18" s="1004"/>
      <c r="P18" s="1004"/>
      <c r="Q18" s="1004"/>
    </row>
    <row r="19" spans="1:17" s="1005" customFormat="1" ht="18.75" customHeight="1">
      <c r="A19" s="1004"/>
      <c r="B19" s="1014"/>
      <c r="C19" s="1048" t="s">
        <v>658</v>
      </c>
      <c r="D19" s="1034"/>
      <c r="E19" s="1049" t="s">
        <v>659</v>
      </c>
      <c r="F19" s="1129">
        <f>+'10 Alokacija MOP i tarife'!AL95</f>
        <v>0</v>
      </c>
      <c r="G19" s="1124">
        <f>+'10 Alokacija MOP i tarife'!U95</f>
        <v>0</v>
      </c>
      <c r="H19" s="1091"/>
      <c r="I19" s="1092"/>
      <c r="J19" s="1036" t="e">
        <f t="shared" si="0"/>
        <v>#DIV/0!</v>
      </c>
      <c r="K19" s="1004"/>
      <c r="L19" s="1004"/>
      <c r="N19" s="1004"/>
      <c r="O19" s="1004"/>
      <c r="P19" s="1004"/>
      <c r="Q19" s="1004"/>
    </row>
    <row r="20" spans="1:17" s="1005" customFormat="1" ht="18.75" customHeight="1" thickBot="1">
      <c r="A20" s="1004"/>
      <c r="B20" s="1050"/>
      <c r="C20" s="1051" t="s">
        <v>660</v>
      </c>
      <c r="D20" s="1052"/>
      <c r="E20" s="1053" t="s">
        <v>659</v>
      </c>
      <c r="F20" s="1130">
        <f>+'10 Alokacija MOP i tarife'!AL96</f>
        <v>0</v>
      </c>
      <c r="G20" s="1131">
        <f>+'10 Alokacija MOP i tarife'!U96</f>
        <v>0</v>
      </c>
      <c r="H20" s="1095" t="e">
        <f>+G20/G19</f>
        <v>#DIV/0!</v>
      </c>
      <c r="I20" s="1095"/>
      <c r="J20" s="1054" t="e">
        <f t="shared" si="0"/>
        <v>#DIV/0!</v>
      </c>
      <c r="K20" s="1004"/>
      <c r="L20" s="1004"/>
      <c r="N20" s="1004"/>
      <c r="O20" s="1004"/>
      <c r="P20" s="1004"/>
      <c r="Q20" s="1004"/>
    </row>
    <row r="21" spans="1:17" s="1005" customFormat="1" ht="12.75">
      <c r="A21" s="1004"/>
      <c r="B21" s="1027" t="s">
        <v>661</v>
      </c>
      <c r="C21" s="1028" t="s">
        <v>651</v>
      </c>
      <c r="D21" s="1055"/>
      <c r="E21" s="1030"/>
      <c r="F21" s="1127">
        <f>+F14</f>
        <v>0</v>
      </c>
      <c r="G21" s="1128">
        <f>+G14</f>
        <v>0</v>
      </c>
      <c r="H21" s="1094"/>
      <c r="I21" s="1094"/>
      <c r="J21" s="1047" t="e">
        <f t="shared" si="0"/>
        <v>#DIV/0!</v>
      </c>
      <c r="K21" s="1004"/>
      <c r="L21" s="1004"/>
      <c r="N21" s="1004"/>
      <c r="O21" s="1004"/>
      <c r="P21" s="1004"/>
      <c r="Q21" s="1004"/>
    </row>
    <row r="22" spans="1:17" s="1005" customFormat="1" ht="12.75">
      <c r="A22" s="1004"/>
      <c r="B22" s="1014"/>
      <c r="C22" s="1033" t="s">
        <v>652</v>
      </c>
      <c r="D22" s="1056"/>
      <c r="E22" s="1046" t="s">
        <v>653</v>
      </c>
      <c r="F22" s="1127">
        <f>+'10 Alokacija MOP i tarife'!AL102</f>
        <v>0</v>
      </c>
      <c r="G22" s="1128">
        <f>+'10 Alokacija MOP i tarife'!U102</f>
        <v>0</v>
      </c>
      <c r="H22" s="1094"/>
      <c r="I22" s="1094"/>
      <c r="J22" s="1047" t="e">
        <f t="shared" si="0"/>
        <v>#DIV/0!</v>
      </c>
      <c r="K22" s="1004"/>
      <c r="L22" s="1004"/>
      <c r="N22" s="1004"/>
      <c r="O22" s="1004"/>
      <c r="P22" s="1004"/>
      <c r="Q22" s="1004"/>
    </row>
    <row r="23" spans="2:10" ht="12.75">
      <c r="B23" s="1014"/>
      <c r="C23" s="1057" t="s">
        <v>662</v>
      </c>
      <c r="D23" s="1058"/>
      <c r="E23" s="1059"/>
      <c r="F23" s="1132"/>
      <c r="G23" s="1133"/>
      <c r="H23" s="1096"/>
      <c r="I23" s="1096"/>
      <c r="J23" s="1060"/>
    </row>
    <row r="24" spans="2:10" ht="12.75">
      <c r="B24" s="1014"/>
      <c r="C24" s="1061" t="s">
        <v>663</v>
      </c>
      <c r="D24" s="1062" t="s">
        <v>664</v>
      </c>
      <c r="E24" s="1046" t="s">
        <v>656</v>
      </c>
      <c r="F24" s="1127">
        <f>+'10 Alokacija MOP i tarife'!AL104</f>
        <v>0</v>
      </c>
      <c r="G24" s="1134">
        <f>+'10 Alokacija MOP i tarife'!U104</f>
        <v>0</v>
      </c>
      <c r="H24" s="1094" t="e">
        <f>+G24/$G$28</f>
        <v>#DIV/0!</v>
      </c>
      <c r="I24" s="1097"/>
      <c r="J24" s="1047" t="e">
        <f t="shared" si="0"/>
        <v>#DIV/0!</v>
      </c>
    </row>
    <row r="25" spans="2:10" ht="12.75">
      <c r="B25" s="1014"/>
      <c r="C25" s="1063"/>
      <c r="D25" s="1062" t="s">
        <v>665</v>
      </c>
      <c r="E25" s="1038" t="s">
        <v>656</v>
      </c>
      <c r="F25" s="1122">
        <f>+'10 Alokacija MOP i tarife'!AL106</f>
        <v>0</v>
      </c>
      <c r="G25" s="1135">
        <f>+'10 Alokacija MOP i tarife'!U106</f>
        <v>0</v>
      </c>
      <c r="H25" s="1099" t="e">
        <f>+G25/$G$28</f>
        <v>#DIV/0!</v>
      </c>
      <c r="I25" s="1098"/>
      <c r="J25" s="1068" t="e">
        <f t="shared" si="0"/>
        <v>#DIV/0!</v>
      </c>
    </row>
    <row r="26" spans="2:17" ht="12.75">
      <c r="B26" s="1014"/>
      <c r="C26" s="1064"/>
      <c r="D26" s="1062" t="s">
        <v>666</v>
      </c>
      <c r="E26" s="1059" t="s">
        <v>656</v>
      </c>
      <c r="F26" s="1132">
        <f>+'10 Alokacija MOP i tarife'!AL108</f>
        <v>0</v>
      </c>
      <c r="G26" s="1135">
        <f>+'10 Alokacija MOP i tarife'!U108</f>
        <v>0</v>
      </c>
      <c r="H26" s="1099" t="e">
        <f>+G26/$G$28</f>
        <v>#DIV/0!</v>
      </c>
      <c r="I26" s="1098"/>
      <c r="J26" s="1068" t="e">
        <f t="shared" si="0"/>
        <v>#DIV/0!</v>
      </c>
      <c r="Q26" s="1065"/>
    </row>
    <row r="27" spans="2:10" ht="12.75">
      <c r="B27" s="1014"/>
      <c r="C27" s="1066" t="s">
        <v>667</v>
      </c>
      <c r="D27" s="1067" t="s">
        <v>668</v>
      </c>
      <c r="E27" s="1038" t="s">
        <v>656</v>
      </c>
      <c r="F27" s="1136">
        <f>+'10 Alokacija MOP i tarife'!AL114</f>
        <v>0</v>
      </c>
      <c r="G27" s="1137">
        <f>+'10 Alokacija MOP i tarife'!U114</f>
        <v>0</v>
      </c>
      <c r="H27" s="1099" t="e">
        <f aca="true" t="shared" si="1" ref="H27:H40">+G27/$G$28</f>
        <v>#DIV/0!</v>
      </c>
      <c r="I27" s="1099"/>
      <c r="J27" s="1068" t="e">
        <f t="shared" si="0"/>
        <v>#DIV/0!</v>
      </c>
    </row>
    <row r="28" spans="2:10" ht="12.75">
      <c r="B28" s="1014"/>
      <c r="C28" s="1063"/>
      <c r="D28" s="1069" t="s">
        <v>669</v>
      </c>
      <c r="E28" s="1046" t="s">
        <v>656</v>
      </c>
      <c r="F28" s="1136">
        <f>+'10 Alokacija MOP i tarife'!AL116</f>
        <v>0</v>
      </c>
      <c r="G28" s="1138">
        <f>+'10 Alokacija MOP i tarife'!U116</f>
        <v>0</v>
      </c>
      <c r="H28" s="1099"/>
      <c r="I28" s="1100"/>
      <c r="J28" s="1068" t="e">
        <f t="shared" si="0"/>
        <v>#DIV/0!</v>
      </c>
    </row>
    <row r="29" spans="2:10" ht="12.75">
      <c r="B29" s="1014"/>
      <c r="C29" s="1063"/>
      <c r="D29" s="1067" t="s">
        <v>670</v>
      </c>
      <c r="E29" s="1038" t="s">
        <v>656</v>
      </c>
      <c r="F29" s="1136">
        <f>+'10 Alokacija MOP i tarife'!AL119</f>
        <v>0</v>
      </c>
      <c r="G29" s="1135">
        <f>+'10 Alokacija MOP i tarife'!U119</f>
        <v>0</v>
      </c>
      <c r="H29" s="1099" t="e">
        <f>+G29/$G$28</f>
        <v>#DIV/0!</v>
      </c>
      <c r="I29" s="1098"/>
      <c r="J29" s="1068" t="e">
        <f t="shared" si="0"/>
        <v>#DIV/0!</v>
      </c>
    </row>
    <row r="30" spans="2:10" ht="12.75">
      <c r="B30" s="1014"/>
      <c r="C30" s="1063"/>
      <c r="D30" s="1069" t="s">
        <v>671</v>
      </c>
      <c r="E30" s="1038" t="s">
        <v>656</v>
      </c>
      <c r="F30" s="1136">
        <f>+'10 Alokacija MOP i tarife'!AL121</f>
        <v>0</v>
      </c>
      <c r="G30" s="1135">
        <f>+'10 Alokacija MOP i tarife'!U121</f>
        <v>0</v>
      </c>
      <c r="H30" s="1099" t="e">
        <f t="shared" si="1"/>
        <v>#DIV/0!</v>
      </c>
      <c r="I30" s="1098"/>
      <c r="J30" s="1068" t="e">
        <f t="shared" si="0"/>
        <v>#DIV/0!</v>
      </c>
    </row>
    <row r="31" spans="2:10" ht="12.75">
      <c r="B31" s="1014"/>
      <c r="C31" s="1063"/>
      <c r="D31" s="1067" t="s">
        <v>672</v>
      </c>
      <c r="E31" s="1042" t="s">
        <v>656</v>
      </c>
      <c r="F31" s="1136">
        <f>+'10 Alokacija MOP i tarife'!AL124</f>
        <v>0</v>
      </c>
      <c r="G31" s="1135">
        <f>+'10 Alokacija MOP i tarife'!U124</f>
        <v>0</v>
      </c>
      <c r="H31" s="1099" t="e">
        <f>+G31/$G$28</f>
        <v>#DIV/0!</v>
      </c>
      <c r="I31" s="1098"/>
      <c r="J31" s="1068" t="e">
        <f t="shared" si="0"/>
        <v>#DIV/0!</v>
      </c>
    </row>
    <row r="32" spans="2:10" ht="12.75">
      <c r="B32" s="1014"/>
      <c r="C32" s="1064"/>
      <c r="D32" s="1070" t="s">
        <v>673</v>
      </c>
      <c r="E32" s="1046" t="s">
        <v>656</v>
      </c>
      <c r="F32" s="1136">
        <f>+'10 Alokacija MOP i tarife'!AL125</f>
        <v>0</v>
      </c>
      <c r="G32" s="1135">
        <f>+'10 Alokacija MOP i tarife'!U125</f>
        <v>0</v>
      </c>
      <c r="H32" s="1099" t="e">
        <f t="shared" si="1"/>
        <v>#DIV/0!</v>
      </c>
      <c r="I32" s="1098"/>
      <c r="J32" s="1068" t="e">
        <f t="shared" si="0"/>
        <v>#DIV/0!</v>
      </c>
    </row>
    <row r="33" spans="2:10" ht="12.75">
      <c r="B33" s="1014"/>
      <c r="C33" s="1066" t="s">
        <v>674</v>
      </c>
      <c r="D33" s="1069" t="s">
        <v>668</v>
      </c>
      <c r="E33" s="1038" t="s">
        <v>656</v>
      </c>
      <c r="F33" s="1136">
        <f>+'10 Alokacija MOP i tarife'!AL152</f>
        <v>0</v>
      </c>
      <c r="G33" s="1137">
        <f>+'10 Alokacija MOP i tarife'!U152</f>
        <v>0</v>
      </c>
      <c r="H33" s="1099" t="e">
        <f t="shared" si="1"/>
        <v>#DIV/0!</v>
      </c>
      <c r="I33" s="1099"/>
      <c r="J33" s="1068" t="e">
        <f t="shared" si="0"/>
        <v>#DIV/0!</v>
      </c>
    </row>
    <row r="34" spans="2:14" ht="12.75">
      <c r="B34" s="1014"/>
      <c r="C34" s="1063"/>
      <c r="D34" s="1070" t="s">
        <v>669</v>
      </c>
      <c r="E34" s="1038" t="s">
        <v>656</v>
      </c>
      <c r="F34" s="1136">
        <f>+'10 Alokacija MOP i tarife'!AL153</f>
        <v>0</v>
      </c>
      <c r="G34" s="1138">
        <f>+'10 Alokacija MOP i tarife'!U153</f>
        <v>0</v>
      </c>
      <c r="H34" s="1099" t="e">
        <f t="shared" si="1"/>
        <v>#DIV/0!</v>
      </c>
      <c r="I34" s="1100"/>
      <c r="J34" s="1068" t="e">
        <f t="shared" si="0"/>
        <v>#DIV/0!</v>
      </c>
      <c r="K34" s="1071"/>
      <c r="M34" s="1039"/>
      <c r="N34" s="1071"/>
    </row>
    <row r="35" spans="2:10" ht="12.75">
      <c r="B35" s="1014"/>
      <c r="C35" s="1063"/>
      <c r="D35" s="1067" t="s">
        <v>670</v>
      </c>
      <c r="E35" s="1072" t="s">
        <v>656</v>
      </c>
      <c r="F35" s="1136">
        <f>+'10 Alokacija MOP i tarife'!AL155</f>
        <v>0</v>
      </c>
      <c r="G35" s="1135">
        <f>+'10 Alokacija MOP i tarife'!U155</f>
        <v>0</v>
      </c>
      <c r="H35" s="1099"/>
      <c r="I35" s="1098" t="e">
        <f>+G35/G29</f>
        <v>#DIV/0!</v>
      </c>
      <c r="J35" s="1068" t="e">
        <f t="shared" si="0"/>
        <v>#DIV/0!</v>
      </c>
    </row>
    <row r="36" spans="2:10" ht="12.75">
      <c r="B36" s="1014"/>
      <c r="C36" s="1063"/>
      <c r="D36" s="1070" t="s">
        <v>671</v>
      </c>
      <c r="E36" s="1074" t="s">
        <v>656</v>
      </c>
      <c r="F36" s="1136">
        <f>+'10 Alokacija MOP i tarife'!AL156</f>
        <v>0</v>
      </c>
      <c r="G36" s="1135">
        <f>+'10 Alokacija MOP i tarife'!U156</f>
        <v>0</v>
      </c>
      <c r="H36" s="1099"/>
      <c r="I36" s="1098" t="e">
        <f>+G36/G30</f>
        <v>#DIV/0!</v>
      </c>
      <c r="J36" s="1068" t="e">
        <f t="shared" si="0"/>
        <v>#DIV/0!</v>
      </c>
    </row>
    <row r="37" spans="2:10" ht="12.75">
      <c r="B37" s="1014"/>
      <c r="C37" s="1063"/>
      <c r="D37" s="1067" t="s">
        <v>672</v>
      </c>
      <c r="E37" s="1038" t="s">
        <v>656</v>
      </c>
      <c r="F37" s="1136">
        <f>+'10 Alokacija MOP i tarife'!AL158</f>
        <v>0</v>
      </c>
      <c r="G37" s="1135">
        <f>+'10 Alokacija MOP i tarife'!U158</f>
        <v>0</v>
      </c>
      <c r="H37" s="1099"/>
      <c r="I37" s="1098" t="e">
        <f>+G37/G31</f>
        <v>#DIV/0!</v>
      </c>
      <c r="J37" s="1068" t="e">
        <f t="shared" si="0"/>
        <v>#DIV/0!</v>
      </c>
    </row>
    <row r="38" spans="2:10" ht="12.75">
      <c r="B38" s="1014"/>
      <c r="C38" s="1063"/>
      <c r="D38" s="1070" t="s">
        <v>673</v>
      </c>
      <c r="E38" s="1046" t="s">
        <v>656</v>
      </c>
      <c r="F38" s="1136">
        <f>+'10 Alokacija MOP i tarife'!AL159</f>
        <v>0</v>
      </c>
      <c r="G38" s="1135">
        <f>+'10 Alokacija MOP i tarife'!U159</f>
        <v>0</v>
      </c>
      <c r="H38" s="1099"/>
      <c r="I38" s="1098" t="e">
        <f>+G38/G32</f>
        <v>#DIV/0!</v>
      </c>
      <c r="J38" s="1068" t="e">
        <f t="shared" si="0"/>
        <v>#DIV/0!</v>
      </c>
    </row>
    <row r="39" spans="2:10" ht="12.75">
      <c r="B39" s="1014"/>
      <c r="C39" s="1075" t="s">
        <v>674</v>
      </c>
      <c r="D39" s="1056" t="s">
        <v>669</v>
      </c>
      <c r="E39" s="1042" t="s">
        <v>656</v>
      </c>
      <c r="F39" s="1136">
        <f>+'10 Alokacija MOP i tarife'!AL164</f>
        <v>0</v>
      </c>
      <c r="G39" s="1135">
        <f>+'10 Alokacija MOP i tarife'!U164</f>
        <v>0</v>
      </c>
      <c r="H39" s="1099" t="e">
        <f t="shared" si="1"/>
        <v>#DIV/0!</v>
      </c>
      <c r="I39" s="1098"/>
      <c r="J39" s="1068" t="e">
        <f t="shared" si="0"/>
        <v>#DIV/0!</v>
      </c>
    </row>
    <row r="40" spans="2:10" ht="18" customHeight="1">
      <c r="B40" s="1014"/>
      <c r="C40" s="1076" t="s">
        <v>675</v>
      </c>
      <c r="D40" s="1037" t="s">
        <v>671</v>
      </c>
      <c r="E40" s="1042" t="s">
        <v>656</v>
      </c>
      <c r="F40" s="1136">
        <f>+'10 Alokacija MOP i tarife'!AL165</f>
        <v>0</v>
      </c>
      <c r="G40" s="1139">
        <f>+'10 Alokacija MOP i tarife'!U165</f>
        <v>0</v>
      </c>
      <c r="H40" s="1093" t="e">
        <f t="shared" si="1"/>
        <v>#DIV/0!</v>
      </c>
      <c r="I40" s="1101"/>
      <c r="J40" s="1043" t="e">
        <f t="shared" si="0"/>
        <v>#DIV/0!</v>
      </c>
    </row>
    <row r="41" spans="2:10" ht="19.5" customHeight="1" thickBot="1">
      <c r="B41" s="1050"/>
      <c r="C41" s="1077" t="s">
        <v>676</v>
      </c>
      <c r="D41" s="1078" t="s">
        <v>673</v>
      </c>
      <c r="E41" s="1079" t="s">
        <v>656</v>
      </c>
      <c r="F41" s="1140">
        <f>+'10 Alokacija MOP i tarife'!AL166</f>
        <v>0</v>
      </c>
      <c r="G41" s="1141">
        <f>+'10 Alokacija MOP i tarife'!U166</f>
        <v>0</v>
      </c>
      <c r="H41" s="1119" t="e">
        <f>+G41/$G$28</f>
        <v>#DIV/0!</v>
      </c>
      <c r="I41" s="1102"/>
      <c r="J41" s="1118" t="e">
        <f t="shared" si="0"/>
        <v>#DIV/0!</v>
      </c>
    </row>
    <row r="42" spans="2:10" ht="12.75">
      <c r="B42" s="1027" t="s">
        <v>677</v>
      </c>
      <c r="C42" s="1028" t="s">
        <v>651</v>
      </c>
      <c r="D42" s="1055"/>
      <c r="E42" s="1030"/>
      <c r="F42" s="1127">
        <f>+F21</f>
        <v>0</v>
      </c>
      <c r="G42" s="1142">
        <f>+G21</f>
        <v>0</v>
      </c>
      <c r="H42" s="1103"/>
      <c r="I42" s="1103"/>
      <c r="J42" s="1080" t="e">
        <f t="shared" si="0"/>
        <v>#DIV/0!</v>
      </c>
    </row>
    <row r="43" spans="2:10" ht="15" customHeight="1">
      <c r="B43" s="1014"/>
      <c r="C43" s="1040" t="s">
        <v>678</v>
      </c>
      <c r="D43" s="1041"/>
      <c r="E43" s="1074" t="s">
        <v>656</v>
      </c>
      <c r="F43" s="1127">
        <f>+'10 Alokacija MOP i tarife'!AL170</f>
        <v>0</v>
      </c>
      <c r="G43" s="1138">
        <f>+'10 Alokacija MOP i tarife'!U170</f>
        <v>0</v>
      </c>
      <c r="H43" s="1099"/>
      <c r="I43" s="1100"/>
      <c r="J43" s="1068" t="e">
        <f t="shared" si="0"/>
        <v>#DIV/0!</v>
      </c>
    </row>
    <row r="44" spans="2:10" ht="15" customHeight="1" thickBot="1">
      <c r="B44" s="1018"/>
      <c r="C44" s="1081" t="s">
        <v>679</v>
      </c>
      <c r="D44" s="1082"/>
      <c r="E44" s="1083" t="s">
        <v>656</v>
      </c>
      <c r="F44" s="1143">
        <f>+'10 Alokacija MOP i tarife'!AL173</f>
        <v>0</v>
      </c>
      <c r="G44" s="1144">
        <f>+'10 Alokacija MOP i tarife'!U173</f>
        <v>0</v>
      </c>
      <c r="H44" s="1104" t="e">
        <f>+G44/G43</f>
        <v>#DIV/0!</v>
      </c>
      <c r="I44" s="1104"/>
      <c r="J44" s="1088" t="e">
        <f t="shared" si="0"/>
        <v>#DIV/0!</v>
      </c>
    </row>
    <row r="45" spans="2:8" ht="10.5" customHeight="1" thickTop="1">
      <c r="B45" s="1084"/>
      <c r="C45" s="1084"/>
      <c r="D45" s="1084"/>
      <c r="E45" s="1084"/>
      <c r="F45" s="1084"/>
      <c r="G45" s="1085"/>
      <c r="H45" s="1032"/>
    </row>
    <row r="46" ht="9" customHeight="1"/>
    <row r="47" spans="2:4" ht="12.75">
      <c r="B47" s="1086"/>
      <c r="C47" s="1086"/>
      <c r="D47" s="1009"/>
    </row>
  </sheetData>
  <sheetProtection/>
  <mergeCells count="21">
    <mergeCell ref="B42:B44"/>
    <mergeCell ref="C43:D43"/>
    <mergeCell ref="C44:D44"/>
    <mergeCell ref="B47:C47"/>
    <mergeCell ref="B7:J7"/>
    <mergeCell ref="H10:I12"/>
    <mergeCell ref="J10:J12"/>
    <mergeCell ref="F12:G12"/>
    <mergeCell ref="F10:F11"/>
    <mergeCell ref="G10:G11"/>
    <mergeCell ref="B14:B20"/>
    <mergeCell ref="C17:D17"/>
    <mergeCell ref="C18:D18"/>
    <mergeCell ref="B21:B41"/>
    <mergeCell ref="C24:C26"/>
    <mergeCell ref="C27:C32"/>
    <mergeCell ref="C33:C38"/>
    <mergeCell ref="B10:B12"/>
    <mergeCell ref="C10:D12"/>
    <mergeCell ref="E10:E12"/>
    <mergeCell ref="C13:D13"/>
  </mergeCells>
  <printOptions horizontalCentered="1" verticalCentered="1"/>
  <pageMargins left="0.35433070866141736" right="0.35433070866141736" top="0.1968503937007874" bottom="0.1968503937007874" header="0.11811023622047245" footer="0.11811023622047245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3"/>
  <sheetViews>
    <sheetView showZeros="0" zoomScalePageLayoutView="0" workbookViewId="0" topLeftCell="A1">
      <selection activeCell="B25" sqref="B25"/>
    </sheetView>
  </sheetViews>
  <sheetFormatPr defaultColWidth="9.140625" defaultRowHeight="19.5" customHeight="1"/>
  <cols>
    <col min="1" max="1" width="5.7109375" style="499" customWidth="1"/>
    <col min="2" max="2" width="9.140625" style="500" customWidth="1"/>
    <col min="3" max="3" width="54.7109375" style="499" customWidth="1"/>
    <col min="4" max="13" width="20.7109375" style="499" customWidth="1"/>
    <col min="14" max="14" width="25.57421875" style="499" customWidth="1"/>
    <col min="15" max="15" width="25.7109375" style="499" customWidth="1"/>
    <col min="16" max="16384" width="9.140625" style="499" customWidth="1"/>
  </cols>
  <sheetData>
    <row r="1" spans="1:2" ht="19.5" customHeight="1">
      <c r="A1" s="15" t="s">
        <v>78</v>
      </c>
      <c r="B1" s="15"/>
    </row>
    <row r="2" spans="1:2" ht="19.5" customHeight="1">
      <c r="A2" s="15"/>
      <c r="B2" s="15"/>
    </row>
    <row r="3" spans="1:63" ht="19.5" customHeight="1">
      <c r="A3" s="7"/>
      <c r="B3" s="10" t="str">
        <f>+CONCATENATE('Poc. strana'!$A$15," ",'Poc. strana'!$C$15)</f>
        <v>Назив енергетског субјекта: </v>
      </c>
      <c r="C3" s="531"/>
      <c r="D3" s="531"/>
      <c r="E3" s="531"/>
      <c r="F3" s="531"/>
      <c r="G3" s="531"/>
      <c r="H3" s="531"/>
      <c r="I3" s="531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</row>
    <row r="4" spans="1:9" ht="19.5" customHeight="1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531"/>
      <c r="D4" s="531"/>
      <c r="E4" s="531"/>
      <c r="F4" s="531"/>
      <c r="G4" s="531"/>
      <c r="H4" s="531"/>
      <c r="I4" s="531"/>
    </row>
    <row r="5" spans="1:9" ht="19.5" customHeight="1">
      <c r="A5" s="30"/>
      <c r="B5" s="10" t="str">
        <f>+CONCATENATE('Poc. strana'!$A$29," ",'Poc. strana'!$C$29)</f>
        <v>Датум обраде: </v>
      </c>
      <c r="C5" s="531"/>
      <c r="D5" s="531"/>
      <c r="E5" s="531"/>
      <c r="F5" s="531"/>
      <c r="G5" s="531"/>
      <c r="H5" s="531"/>
      <c r="I5" s="531"/>
    </row>
    <row r="6" spans="2:9" ht="19.5" customHeight="1">
      <c r="B6" s="531"/>
      <c r="C6" s="531"/>
      <c r="D6" s="531"/>
      <c r="E6" s="531"/>
      <c r="F6" s="531"/>
      <c r="G6" s="531"/>
      <c r="H6" s="531"/>
      <c r="I6" s="531"/>
    </row>
    <row r="7" spans="2:15" ht="19.5" customHeight="1">
      <c r="B7" s="995" t="s">
        <v>686</v>
      </c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500"/>
    </row>
    <row r="8" spans="3:14" ht="19.5" customHeight="1" thickBot="1">
      <c r="C8" s="500"/>
      <c r="D8" s="500"/>
      <c r="E8" s="500"/>
      <c r="F8" s="500"/>
      <c r="G8" s="500"/>
      <c r="H8" s="500"/>
      <c r="I8" s="500"/>
      <c r="J8" s="500"/>
      <c r="K8" s="500"/>
      <c r="L8" s="530"/>
      <c r="M8" s="530"/>
      <c r="N8" s="529" t="s">
        <v>363</v>
      </c>
    </row>
    <row r="9" spans="2:14" s="527" customFormat="1" ht="19.5" customHeight="1" thickTop="1">
      <c r="B9" s="1001" t="s">
        <v>364</v>
      </c>
      <c r="C9" s="993" t="s">
        <v>407</v>
      </c>
      <c r="D9" s="997" t="s">
        <v>418</v>
      </c>
      <c r="E9" s="997" t="s">
        <v>417</v>
      </c>
      <c r="F9" s="997" t="s">
        <v>416</v>
      </c>
      <c r="G9" s="993" t="s">
        <v>415</v>
      </c>
      <c r="H9" s="997" t="s">
        <v>414</v>
      </c>
      <c r="I9" s="996" t="str">
        <f>+"Извори финансирања планираних улагања у "&amp;'Poc. strana'!C19&amp;". години"</f>
        <v>Извори финансирања планираних улагања у 2023. години</v>
      </c>
      <c r="J9" s="996"/>
      <c r="K9" s="996"/>
      <c r="L9" s="996"/>
      <c r="M9" s="996"/>
      <c r="N9" s="999" t="s">
        <v>413</v>
      </c>
    </row>
    <row r="10" spans="2:14" s="527" customFormat="1" ht="25.5">
      <c r="B10" s="1002"/>
      <c r="C10" s="994"/>
      <c r="D10" s="998"/>
      <c r="E10" s="998"/>
      <c r="F10" s="998"/>
      <c r="G10" s="994"/>
      <c r="H10" s="998"/>
      <c r="I10" s="528" t="s">
        <v>412</v>
      </c>
      <c r="J10" s="528" t="s">
        <v>411</v>
      </c>
      <c r="K10" s="528" t="s">
        <v>410</v>
      </c>
      <c r="L10" s="528" t="s">
        <v>409</v>
      </c>
      <c r="M10" s="528" t="s">
        <v>408</v>
      </c>
      <c r="N10" s="1000"/>
    </row>
    <row r="11" spans="2:14" s="523" customFormat="1" ht="19.5" customHeight="1">
      <c r="B11" s="526" t="s">
        <v>0</v>
      </c>
      <c r="C11" s="525" t="s">
        <v>1</v>
      </c>
      <c r="D11" s="525" t="s">
        <v>2</v>
      </c>
      <c r="E11" s="525" t="s">
        <v>320</v>
      </c>
      <c r="F11" s="525" t="s">
        <v>3</v>
      </c>
      <c r="G11" s="525" t="s">
        <v>152</v>
      </c>
      <c r="H11" s="525" t="s">
        <v>4</v>
      </c>
      <c r="I11" s="525" t="s">
        <v>52</v>
      </c>
      <c r="J11" s="525" t="s">
        <v>53</v>
      </c>
      <c r="K11" s="525" t="s">
        <v>377</v>
      </c>
      <c r="L11" s="525" t="s">
        <v>378</v>
      </c>
      <c r="M11" s="525" t="s">
        <v>379</v>
      </c>
      <c r="N11" s="524" t="s">
        <v>422</v>
      </c>
    </row>
    <row r="12" spans="2:14" ht="19.5" customHeight="1">
      <c r="B12" s="566" t="s">
        <v>110</v>
      </c>
      <c r="C12" s="567"/>
      <c r="D12" s="568"/>
      <c r="E12" s="569"/>
      <c r="F12" s="569"/>
      <c r="G12" s="568"/>
      <c r="H12" s="568"/>
      <c r="I12" s="568"/>
      <c r="J12" s="568"/>
      <c r="K12" s="570"/>
      <c r="L12" s="570"/>
      <c r="M12" s="570"/>
      <c r="N12" s="571">
        <f>SUM(I12:M12)</f>
        <v>0</v>
      </c>
    </row>
    <row r="13" spans="2:14" ht="19.5" customHeight="1">
      <c r="B13" s="522" t="s">
        <v>121</v>
      </c>
      <c r="C13" s="520"/>
      <c r="D13" s="518"/>
      <c r="E13" s="519"/>
      <c r="F13" s="519"/>
      <c r="G13" s="518"/>
      <c r="H13" s="518"/>
      <c r="I13" s="518"/>
      <c r="J13" s="518"/>
      <c r="K13" s="517"/>
      <c r="L13" s="517"/>
      <c r="M13" s="517"/>
      <c r="N13" s="572">
        <f aca="true" t="shared" si="0" ref="N13:N20">SUM(I13:M13)</f>
        <v>0</v>
      </c>
    </row>
    <row r="14" spans="2:14" ht="19.5" customHeight="1">
      <c r="B14" s="521" t="s">
        <v>137</v>
      </c>
      <c r="C14" s="520"/>
      <c r="D14" s="518"/>
      <c r="E14" s="519"/>
      <c r="F14" s="519"/>
      <c r="G14" s="518"/>
      <c r="H14" s="518"/>
      <c r="I14" s="518"/>
      <c r="J14" s="518"/>
      <c r="K14" s="517"/>
      <c r="L14" s="517"/>
      <c r="M14" s="517"/>
      <c r="N14" s="511">
        <f t="shared" si="0"/>
        <v>0</v>
      </c>
    </row>
    <row r="15" spans="2:14" ht="19.5" customHeight="1">
      <c r="B15" s="521" t="s">
        <v>368</v>
      </c>
      <c r="C15" s="520"/>
      <c r="D15" s="518"/>
      <c r="E15" s="519"/>
      <c r="F15" s="519"/>
      <c r="G15" s="518"/>
      <c r="H15" s="518"/>
      <c r="I15" s="518"/>
      <c r="J15" s="518"/>
      <c r="K15" s="517"/>
      <c r="L15" s="517"/>
      <c r="M15" s="517"/>
      <c r="N15" s="511">
        <f t="shared" si="0"/>
        <v>0</v>
      </c>
    </row>
    <row r="16" spans="2:14" ht="19.5" customHeight="1">
      <c r="B16" s="521" t="s">
        <v>143</v>
      </c>
      <c r="C16" s="520"/>
      <c r="D16" s="518"/>
      <c r="E16" s="519"/>
      <c r="F16" s="519"/>
      <c r="G16" s="518"/>
      <c r="H16" s="518"/>
      <c r="I16" s="518"/>
      <c r="J16" s="518"/>
      <c r="K16" s="517"/>
      <c r="L16" s="517"/>
      <c r="M16" s="517"/>
      <c r="N16" s="511">
        <f t="shared" si="0"/>
        <v>0</v>
      </c>
    </row>
    <row r="17" spans="2:14" ht="19.5" customHeight="1">
      <c r="B17" s="521" t="s">
        <v>145</v>
      </c>
      <c r="C17" s="520"/>
      <c r="D17" s="518"/>
      <c r="E17" s="519"/>
      <c r="F17" s="519"/>
      <c r="G17" s="518"/>
      <c r="H17" s="518"/>
      <c r="I17" s="518"/>
      <c r="J17" s="518"/>
      <c r="K17" s="517"/>
      <c r="L17" s="517"/>
      <c r="M17" s="517"/>
      <c r="N17" s="511">
        <f t="shared" si="0"/>
        <v>0</v>
      </c>
    </row>
    <row r="18" spans="2:14" ht="19.5" customHeight="1">
      <c r="B18" s="521" t="s">
        <v>147</v>
      </c>
      <c r="C18" s="520"/>
      <c r="D18" s="518"/>
      <c r="E18" s="519"/>
      <c r="F18" s="519"/>
      <c r="G18" s="518"/>
      <c r="H18" s="518"/>
      <c r="I18" s="518"/>
      <c r="J18" s="518"/>
      <c r="K18" s="517"/>
      <c r="L18" s="517"/>
      <c r="M18" s="517"/>
      <c r="N18" s="511">
        <f t="shared" si="0"/>
        <v>0</v>
      </c>
    </row>
    <row r="19" spans="2:14" ht="19.5" customHeight="1">
      <c r="B19" s="516" t="s">
        <v>406</v>
      </c>
      <c r="C19" s="515"/>
      <c r="D19" s="513"/>
      <c r="E19" s="514"/>
      <c r="F19" s="514"/>
      <c r="G19" s="513"/>
      <c r="H19" s="513"/>
      <c r="I19" s="513"/>
      <c r="J19" s="513"/>
      <c r="K19" s="512"/>
      <c r="L19" s="512"/>
      <c r="M19" s="512"/>
      <c r="N19" s="511">
        <f t="shared" si="0"/>
        <v>0</v>
      </c>
    </row>
    <row r="20" spans="2:14" s="502" customFormat="1" ht="19.5" customHeight="1">
      <c r="B20" s="510"/>
      <c r="C20" s="509" t="s">
        <v>405</v>
      </c>
      <c r="D20" s="507">
        <f>SUM(D12:D19)</f>
        <v>0</v>
      </c>
      <c r="E20" s="508"/>
      <c r="F20" s="508"/>
      <c r="G20" s="507">
        <f aca="true" t="shared" si="1" ref="G20:M20">SUM(G12:G19)</f>
        <v>0</v>
      </c>
      <c r="H20" s="507">
        <f t="shared" si="1"/>
        <v>0</v>
      </c>
      <c r="I20" s="507">
        <f t="shared" si="1"/>
        <v>0</v>
      </c>
      <c r="J20" s="507">
        <f t="shared" si="1"/>
        <v>0</v>
      </c>
      <c r="K20" s="507">
        <f t="shared" si="1"/>
        <v>0</v>
      </c>
      <c r="L20" s="507">
        <f t="shared" si="1"/>
        <v>0</v>
      </c>
      <c r="M20" s="507">
        <f t="shared" si="1"/>
        <v>0</v>
      </c>
      <c r="N20" s="506">
        <f t="shared" si="0"/>
        <v>0</v>
      </c>
    </row>
    <row r="21" spans="2:14" s="502" customFormat="1" ht="19.5" customHeight="1" thickBot="1">
      <c r="B21" s="505"/>
      <c r="C21" s="990" t="s">
        <v>404</v>
      </c>
      <c r="D21" s="991"/>
      <c r="E21" s="991"/>
      <c r="F21" s="991"/>
      <c r="G21" s="991"/>
      <c r="H21" s="992"/>
      <c r="I21" s="504">
        <f>IF(N20=0,0,I20/N20)</f>
        <v>0</v>
      </c>
      <c r="J21" s="504">
        <f>IF(N20=0,0,J20/N20)</f>
        <v>0</v>
      </c>
      <c r="K21" s="504">
        <f>IF(N20=0,0,K20/N20)</f>
        <v>0</v>
      </c>
      <c r="L21" s="504">
        <f>IF(N20=0,0,L20/N20)</f>
        <v>0</v>
      </c>
      <c r="M21" s="504">
        <f>IF(N20=0,0,M20/N20)</f>
        <v>0</v>
      </c>
      <c r="N21" s="503">
        <f>SUM(I21:M21)</f>
        <v>0</v>
      </c>
    </row>
    <row r="22" ht="19.5" customHeight="1" thickTop="1">
      <c r="B22" s="501" t="s">
        <v>150</v>
      </c>
    </row>
    <row r="23" ht="15" customHeight="1"/>
    <row r="24" spans="2:14" ht="19.5" customHeight="1">
      <c r="B24" s="995" t="s">
        <v>687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</row>
    <row r="25" spans="2:14" ht="19.5" customHeight="1" thickBot="1"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0"/>
      <c r="M25" s="530"/>
      <c r="N25" s="529" t="s">
        <v>363</v>
      </c>
    </row>
    <row r="26" spans="2:14" ht="19.5" customHeight="1" thickTop="1">
      <c r="B26" s="1001" t="s">
        <v>364</v>
      </c>
      <c r="C26" s="993" t="s">
        <v>407</v>
      </c>
      <c r="D26" s="997" t="s">
        <v>418</v>
      </c>
      <c r="E26" s="997" t="s">
        <v>417</v>
      </c>
      <c r="F26" s="997" t="s">
        <v>416</v>
      </c>
      <c r="G26" s="993" t="s">
        <v>415</v>
      </c>
      <c r="H26" s="997" t="s">
        <v>414</v>
      </c>
      <c r="I26" s="996" t="str">
        <f>+"Извори финансирања остварених улагања у "&amp;'Poc. strana'!C19-1&amp;". години"</f>
        <v>Извори финансирања остварених улагања у 2022. години</v>
      </c>
      <c r="J26" s="996"/>
      <c r="K26" s="996"/>
      <c r="L26" s="996"/>
      <c r="M26" s="996"/>
      <c r="N26" s="999" t="s">
        <v>425</v>
      </c>
    </row>
    <row r="27" spans="2:14" ht="25.5">
      <c r="B27" s="1002"/>
      <c r="C27" s="994"/>
      <c r="D27" s="998"/>
      <c r="E27" s="998"/>
      <c r="F27" s="998"/>
      <c r="G27" s="994"/>
      <c r="H27" s="998"/>
      <c r="I27" s="528" t="s">
        <v>412</v>
      </c>
      <c r="J27" s="528" t="s">
        <v>411</v>
      </c>
      <c r="K27" s="528" t="s">
        <v>410</v>
      </c>
      <c r="L27" s="528" t="s">
        <v>409</v>
      </c>
      <c r="M27" s="528" t="s">
        <v>408</v>
      </c>
      <c r="N27" s="1000"/>
    </row>
    <row r="28" spans="2:14" ht="19.5" customHeight="1">
      <c r="B28" s="526" t="s">
        <v>0</v>
      </c>
      <c r="C28" s="525" t="s">
        <v>1</v>
      </c>
      <c r="D28" s="525" t="s">
        <v>2</v>
      </c>
      <c r="E28" s="525" t="s">
        <v>320</v>
      </c>
      <c r="F28" s="525" t="s">
        <v>3</v>
      </c>
      <c r="G28" s="525" t="s">
        <v>152</v>
      </c>
      <c r="H28" s="525" t="s">
        <v>4</v>
      </c>
      <c r="I28" s="525" t="s">
        <v>52</v>
      </c>
      <c r="J28" s="525" t="s">
        <v>53</v>
      </c>
      <c r="K28" s="525" t="s">
        <v>377</v>
      </c>
      <c r="L28" s="525" t="s">
        <v>378</v>
      </c>
      <c r="M28" s="525" t="s">
        <v>379</v>
      </c>
      <c r="N28" s="524" t="s">
        <v>422</v>
      </c>
    </row>
    <row r="29" spans="2:14" ht="19.5" customHeight="1">
      <c r="B29" s="573" t="s">
        <v>110</v>
      </c>
      <c r="C29" s="574"/>
      <c r="D29" s="575"/>
      <c r="E29" s="576"/>
      <c r="F29" s="576"/>
      <c r="G29" s="575"/>
      <c r="H29" s="575"/>
      <c r="I29" s="575"/>
      <c r="J29" s="575"/>
      <c r="K29" s="577"/>
      <c r="L29" s="577"/>
      <c r="M29" s="577"/>
      <c r="N29" s="571">
        <f>SUM(I29:M29)</f>
        <v>0</v>
      </c>
    </row>
    <row r="30" spans="2:14" ht="19.5" customHeight="1">
      <c r="B30" s="522" t="s">
        <v>121</v>
      </c>
      <c r="C30" s="520"/>
      <c r="D30" s="518"/>
      <c r="E30" s="519"/>
      <c r="F30" s="519"/>
      <c r="G30" s="518"/>
      <c r="H30" s="518"/>
      <c r="I30" s="518"/>
      <c r="J30" s="518"/>
      <c r="K30" s="517"/>
      <c r="L30" s="517"/>
      <c r="M30" s="517"/>
      <c r="N30" s="572">
        <f aca="true" t="shared" si="2" ref="N30:N37">SUM(I30:M30)</f>
        <v>0</v>
      </c>
    </row>
    <row r="31" spans="2:14" ht="19.5" customHeight="1">
      <c r="B31" s="521" t="s">
        <v>137</v>
      </c>
      <c r="C31" s="520"/>
      <c r="D31" s="518"/>
      <c r="E31" s="519"/>
      <c r="F31" s="519"/>
      <c r="G31" s="518"/>
      <c r="H31" s="518"/>
      <c r="I31" s="518"/>
      <c r="J31" s="518"/>
      <c r="K31" s="517"/>
      <c r="L31" s="517"/>
      <c r="M31" s="517"/>
      <c r="N31" s="511">
        <f t="shared" si="2"/>
        <v>0</v>
      </c>
    </row>
    <row r="32" spans="2:14" ht="19.5" customHeight="1">
      <c r="B32" s="521" t="s">
        <v>368</v>
      </c>
      <c r="C32" s="520"/>
      <c r="D32" s="518"/>
      <c r="E32" s="519"/>
      <c r="F32" s="519"/>
      <c r="G32" s="518"/>
      <c r="H32" s="518"/>
      <c r="I32" s="518"/>
      <c r="J32" s="518"/>
      <c r="K32" s="517"/>
      <c r="L32" s="517"/>
      <c r="M32" s="517"/>
      <c r="N32" s="511">
        <f t="shared" si="2"/>
        <v>0</v>
      </c>
    </row>
    <row r="33" spans="2:14" ht="19.5" customHeight="1">
      <c r="B33" s="521" t="s">
        <v>143</v>
      </c>
      <c r="C33" s="520"/>
      <c r="D33" s="518"/>
      <c r="E33" s="519"/>
      <c r="F33" s="519"/>
      <c r="G33" s="518"/>
      <c r="H33" s="518"/>
      <c r="I33" s="518"/>
      <c r="J33" s="518"/>
      <c r="K33" s="517"/>
      <c r="L33" s="517"/>
      <c r="M33" s="517"/>
      <c r="N33" s="511">
        <f t="shared" si="2"/>
        <v>0</v>
      </c>
    </row>
    <row r="34" spans="2:14" ht="19.5" customHeight="1">
      <c r="B34" s="521" t="s">
        <v>145</v>
      </c>
      <c r="C34" s="520"/>
      <c r="D34" s="518"/>
      <c r="E34" s="519"/>
      <c r="F34" s="519"/>
      <c r="G34" s="518"/>
      <c r="H34" s="518"/>
      <c r="I34" s="518"/>
      <c r="J34" s="518"/>
      <c r="K34" s="517"/>
      <c r="L34" s="517"/>
      <c r="M34" s="517"/>
      <c r="N34" s="511">
        <f t="shared" si="2"/>
        <v>0</v>
      </c>
    </row>
    <row r="35" spans="2:14" ht="19.5" customHeight="1">
      <c r="B35" s="521" t="s">
        <v>147</v>
      </c>
      <c r="C35" s="520"/>
      <c r="D35" s="518"/>
      <c r="E35" s="519"/>
      <c r="F35" s="519"/>
      <c r="G35" s="518"/>
      <c r="H35" s="518"/>
      <c r="I35" s="518"/>
      <c r="J35" s="518"/>
      <c r="K35" s="517"/>
      <c r="L35" s="517"/>
      <c r="M35" s="517"/>
      <c r="N35" s="511">
        <f t="shared" si="2"/>
        <v>0</v>
      </c>
    </row>
    <row r="36" spans="2:14" ht="19.5" customHeight="1">
      <c r="B36" s="516" t="s">
        <v>406</v>
      </c>
      <c r="C36" s="515"/>
      <c r="D36" s="513"/>
      <c r="E36" s="514"/>
      <c r="F36" s="514"/>
      <c r="G36" s="513"/>
      <c r="H36" s="513"/>
      <c r="I36" s="513"/>
      <c r="J36" s="513"/>
      <c r="K36" s="512"/>
      <c r="L36" s="512"/>
      <c r="M36" s="512"/>
      <c r="N36" s="511">
        <f t="shared" si="2"/>
        <v>0</v>
      </c>
    </row>
    <row r="37" spans="2:14" ht="19.5" customHeight="1">
      <c r="B37" s="510"/>
      <c r="C37" s="509" t="s">
        <v>405</v>
      </c>
      <c r="D37" s="507">
        <f>SUM(D29:D36)</f>
        <v>0</v>
      </c>
      <c r="E37" s="508"/>
      <c r="F37" s="508"/>
      <c r="G37" s="507">
        <f aca="true" t="shared" si="3" ref="G37:M37">SUM(G29:G36)</f>
        <v>0</v>
      </c>
      <c r="H37" s="507">
        <f t="shared" si="3"/>
        <v>0</v>
      </c>
      <c r="I37" s="507">
        <f t="shared" si="3"/>
        <v>0</v>
      </c>
      <c r="J37" s="507">
        <f t="shared" si="3"/>
        <v>0</v>
      </c>
      <c r="K37" s="507">
        <f t="shared" si="3"/>
        <v>0</v>
      </c>
      <c r="L37" s="507">
        <f t="shared" si="3"/>
        <v>0</v>
      </c>
      <c r="M37" s="507">
        <f t="shared" si="3"/>
        <v>0</v>
      </c>
      <c r="N37" s="506">
        <f t="shared" si="2"/>
        <v>0</v>
      </c>
    </row>
    <row r="38" spans="2:14" ht="19.5" customHeight="1" thickBot="1">
      <c r="B38" s="505"/>
      <c r="C38" s="990" t="s">
        <v>404</v>
      </c>
      <c r="D38" s="991"/>
      <c r="E38" s="991"/>
      <c r="F38" s="991"/>
      <c r="G38" s="991"/>
      <c r="H38" s="992"/>
      <c r="I38" s="504">
        <f>IF(N37=0,0,I37/N37)</f>
        <v>0</v>
      </c>
      <c r="J38" s="504">
        <f>IF(N37=0,0,J37/N37)</f>
        <v>0</v>
      </c>
      <c r="K38" s="504">
        <f>IF(N37=0,0,K37/N37)</f>
        <v>0</v>
      </c>
      <c r="L38" s="504">
        <f>IF(N37=0,0,L37/N37)</f>
        <v>0</v>
      </c>
      <c r="M38" s="504">
        <f>IF(N37=0,0,M37/N37)</f>
        <v>0</v>
      </c>
      <c r="N38" s="503">
        <f>SUM(I38:M38)</f>
        <v>0</v>
      </c>
    </row>
    <row r="39" ht="19.5" customHeight="1" thickTop="1">
      <c r="B39" s="501" t="s">
        <v>150</v>
      </c>
    </row>
    <row r="41" spans="2:14" ht="19.5" customHeight="1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9.5" customHeight="1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9.5" customHeight="1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24" customHeight="1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9.5" customHeight="1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9.5" customHeight="1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9.5" customHeight="1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9.5" customHeight="1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9.5" customHeight="1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9.5" customHeight="1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9.5" customHeight="1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9.5" customHeight="1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9.5" customHeight="1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9.5" customHeight="1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9.5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9.5" customHeight="1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9.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9.5" customHeight="1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9.5" customHeight="1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9.5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9.5" customHeight="1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9.5" customHeight="1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9.5" customHeight="1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9.5" customHeight="1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9.5" customHeight="1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9.5" customHeight="1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9.5" customHeight="1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9.5" customHeight="1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9.5" customHeight="1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9.5" customHeight="1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9.5" customHeight="1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9.5" customHeight="1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9.5" customHeight="1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9.5" customHeight="1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9.5" customHeight="1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9.5" customHeight="1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9.5" customHeight="1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9.5" customHeight="1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9.5" customHeight="1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9.5" customHeight="1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9.5" customHeight="1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9.5" customHeight="1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9.5" customHeight="1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9.5" customHeight="1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19.5" customHeight="1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ht="19.5" customHeight="1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9.5" customHeight="1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9.5" customHeight="1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9.5" customHeight="1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9.5" customHeight="1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9.5" customHeight="1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9.5" customHeight="1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9.5" customHeight="1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ht="19.5" customHeight="1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ht="19.5" customHeight="1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ht="19.5" customHeight="1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19.5" customHeight="1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ht="19.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ht="19.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ht="19.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ht="19.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22">
    <mergeCell ref="F26:F27"/>
    <mergeCell ref="B26:B27"/>
    <mergeCell ref="B7:N7"/>
    <mergeCell ref="N9:N10"/>
    <mergeCell ref="B9:B10"/>
    <mergeCell ref="C9:C10"/>
    <mergeCell ref="D9:D10"/>
    <mergeCell ref="N26:N27"/>
    <mergeCell ref="D26:D27"/>
    <mergeCell ref="E26:E27"/>
    <mergeCell ref="C21:H21"/>
    <mergeCell ref="G9:G10"/>
    <mergeCell ref="C38:H38"/>
    <mergeCell ref="C26:C27"/>
    <mergeCell ref="B24:N24"/>
    <mergeCell ref="I9:M9"/>
    <mergeCell ref="H26:H27"/>
    <mergeCell ref="I26:M26"/>
    <mergeCell ref="H9:H10"/>
    <mergeCell ref="F9:F10"/>
    <mergeCell ref="E9:E10"/>
    <mergeCell ref="G26:G27"/>
  </mergeCells>
  <printOptions horizontalCentered="1"/>
  <pageMargins left="0.3937007874015748" right="0.3937007874015748" top="0.3937007874015748" bottom="0.3937007874015748" header="0.5511811023622047" footer="0.5511811023622047"/>
  <pageSetup fitToHeight="1" fitToWidth="1" horizontalDpi="600" verticalDpi="600" orientation="landscape" scale="44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B7" sqref="B7:F7"/>
    </sheetView>
  </sheetViews>
  <sheetFormatPr defaultColWidth="9.140625" defaultRowHeight="12.75"/>
  <cols>
    <col min="1" max="1" width="9.140625" style="201" customWidth="1"/>
    <col min="2" max="2" width="5.8515625" style="201" customWidth="1"/>
    <col min="3" max="3" width="8.140625" style="201" customWidth="1"/>
    <col min="4" max="4" width="58.421875" style="201" customWidth="1"/>
    <col min="5" max="5" width="18.421875" style="201" customWidth="1"/>
    <col min="6" max="6" width="21.7109375" style="201" customWidth="1"/>
    <col min="7" max="16384" width="9.140625" style="201" customWidth="1"/>
  </cols>
  <sheetData>
    <row r="1" spans="1:7" ht="12.75">
      <c r="A1" s="195" t="s">
        <v>78</v>
      </c>
      <c r="B1" s="608"/>
      <c r="C1" s="608"/>
      <c r="D1" s="609"/>
      <c r="E1" s="609"/>
      <c r="F1" s="608"/>
      <c r="G1" s="609"/>
    </row>
    <row r="2" spans="1:7" ht="12.75">
      <c r="A2" s="609"/>
      <c r="B2" s="608"/>
      <c r="C2" s="608"/>
      <c r="D2" s="609"/>
      <c r="E2" s="609"/>
      <c r="F2" s="608"/>
      <c r="G2" s="609"/>
    </row>
    <row r="3" spans="1:7" ht="12.75">
      <c r="A3" s="609"/>
      <c r="B3" s="608"/>
      <c r="C3" s="610"/>
      <c r="D3" s="611"/>
      <c r="E3" s="611"/>
      <c r="F3" s="608"/>
      <c r="G3" s="609"/>
    </row>
    <row r="4" spans="1:7" ht="12.75">
      <c r="A4" s="609"/>
      <c r="B4" s="608"/>
      <c r="C4" s="608"/>
      <c r="D4" s="609"/>
      <c r="E4" s="609"/>
      <c r="F4" s="608"/>
      <c r="G4" s="609"/>
    </row>
    <row r="5" spans="1:7" ht="12.75">
      <c r="A5" s="609"/>
      <c r="B5" s="608"/>
      <c r="C5" s="608"/>
      <c r="D5" s="609"/>
      <c r="E5" s="609"/>
      <c r="F5" s="608"/>
      <c r="G5" s="609"/>
    </row>
    <row r="6" spans="1:7" ht="12.75">
      <c r="A6" s="609"/>
      <c r="B6" s="608"/>
      <c r="C6" s="608"/>
      <c r="D6" s="609"/>
      <c r="E6" s="609"/>
      <c r="F6" s="608"/>
      <c r="G6" s="609"/>
    </row>
    <row r="7" spans="1:7" ht="12.75">
      <c r="A7" s="609"/>
      <c r="B7" s="905" t="s">
        <v>448</v>
      </c>
      <c r="C7" s="905"/>
      <c r="D7" s="905"/>
      <c r="E7" s="905"/>
      <c r="F7" s="905"/>
      <c r="G7" s="609"/>
    </row>
    <row r="8" spans="1:7" ht="12.75">
      <c r="A8" s="609"/>
      <c r="B8" s="608"/>
      <c r="C8" s="608"/>
      <c r="D8" s="609"/>
      <c r="E8" s="609"/>
      <c r="F8" s="608"/>
      <c r="G8" s="609"/>
    </row>
    <row r="9" spans="1:7" ht="13.5" thickBot="1">
      <c r="A9" s="609"/>
      <c r="B9" s="608"/>
      <c r="C9" s="608"/>
      <c r="D9" s="609"/>
      <c r="E9" s="609"/>
      <c r="F9" s="608"/>
      <c r="G9" s="609"/>
    </row>
    <row r="10" spans="1:7" ht="13.5" thickTop="1">
      <c r="A10" s="609"/>
      <c r="B10" s="906" t="s">
        <v>5</v>
      </c>
      <c r="C10" s="908" t="s">
        <v>449</v>
      </c>
      <c r="D10" s="909"/>
      <c r="E10" s="912" t="s">
        <v>450</v>
      </c>
      <c r="F10" s="914" t="s">
        <v>451</v>
      </c>
      <c r="G10" s="609"/>
    </row>
    <row r="11" spans="1:7" ht="12.75">
      <c r="A11" s="609"/>
      <c r="B11" s="907"/>
      <c r="C11" s="910"/>
      <c r="D11" s="911"/>
      <c r="E11" s="913"/>
      <c r="F11" s="915"/>
      <c r="G11" s="609"/>
    </row>
    <row r="12" spans="1:7" ht="24" customHeight="1">
      <c r="A12" s="609"/>
      <c r="B12" s="612">
        <v>1</v>
      </c>
      <c r="C12" s="613" t="s">
        <v>452</v>
      </c>
      <c r="D12" s="614" t="s">
        <v>453</v>
      </c>
      <c r="E12" s="613" t="s">
        <v>454</v>
      </c>
      <c r="F12" s="615" t="s">
        <v>455</v>
      </c>
      <c r="G12" s="609"/>
    </row>
    <row r="13" spans="1:7" ht="24" customHeight="1">
      <c r="A13" s="609"/>
      <c r="B13" s="616">
        <v>2</v>
      </c>
      <c r="C13" s="617" t="s">
        <v>456</v>
      </c>
      <c r="D13" s="618" t="s">
        <v>458</v>
      </c>
      <c r="E13" s="613" t="s">
        <v>454</v>
      </c>
      <c r="F13" s="619" t="s">
        <v>455</v>
      </c>
      <c r="G13" s="609"/>
    </row>
    <row r="14" spans="1:7" ht="24.75" customHeight="1">
      <c r="A14" s="609"/>
      <c r="B14" s="616">
        <v>3</v>
      </c>
      <c r="C14" s="617" t="s">
        <v>457</v>
      </c>
      <c r="D14" s="618" t="s">
        <v>460</v>
      </c>
      <c r="E14" s="613" t="s">
        <v>454</v>
      </c>
      <c r="F14" s="619" t="s">
        <v>455</v>
      </c>
      <c r="G14" s="609"/>
    </row>
    <row r="15" spans="1:7" ht="24" customHeight="1">
      <c r="A15" s="609"/>
      <c r="B15" s="616">
        <v>4</v>
      </c>
      <c r="C15" s="617" t="s">
        <v>459</v>
      </c>
      <c r="D15" s="618" t="s">
        <v>461</v>
      </c>
      <c r="E15" s="613" t="s">
        <v>454</v>
      </c>
      <c r="F15" s="619" t="s">
        <v>455</v>
      </c>
      <c r="G15" s="609"/>
    </row>
    <row r="16" spans="1:7" ht="24" customHeight="1">
      <c r="A16" s="609"/>
      <c r="B16" s="616" t="s">
        <v>202</v>
      </c>
      <c r="C16" s="617" t="s">
        <v>473</v>
      </c>
      <c r="D16" s="618" t="s">
        <v>474</v>
      </c>
      <c r="E16" s="613" t="s">
        <v>454</v>
      </c>
      <c r="F16" s="619" t="s">
        <v>455</v>
      </c>
      <c r="G16" s="609"/>
    </row>
    <row r="17" spans="1:7" ht="24" customHeight="1">
      <c r="A17" s="609"/>
      <c r="B17" s="616" t="s">
        <v>207</v>
      </c>
      <c r="C17" s="617" t="s">
        <v>505</v>
      </c>
      <c r="D17" s="618" t="s">
        <v>506</v>
      </c>
      <c r="E17" s="613" t="s">
        <v>454</v>
      </c>
      <c r="F17" s="619" t="s">
        <v>455</v>
      </c>
      <c r="G17" s="609"/>
    </row>
    <row r="18" spans="1:7" ht="24" customHeight="1">
      <c r="A18" s="609"/>
      <c r="B18" s="616">
        <v>6</v>
      </c>
      <c r="C18" s="617" t="s">
        <v>462</v>
      </c>
      <c r="D18" s="618" t="s">
        <v>463</v>
      </c>
      <c r="E18" s="613" t="s">
        <v>454</v>
      </c>
      <c r="F18" s="619" t="s">
        <v>455</v>
      </c>
      <c r="G18" s="609"/>
    </row>
    <row r="19" spans="1:7" ht="24" customHeight="1">
      <c r="A19" s="609"/>
      <c r="B19" s="621" t="s">
        <v>4</v>
      </c>
      <c r="C19" s="617" t="s">
        <v>464</v>
      </c>
      <c r="D19" s="620" t="s">
        <v>526</v>
      </c>
      <c r="E19" s="613" t="s">
        <v>454</v>
      </c>
      <c r="F19" s="619" t="s">
        <v>455</v>
      </c>
      <c r="G19" s="609"/>
    </row>
    <row r="20" spans="1:7" ht="24" customHeight="1">
      <c r="A20" s="609"/>
      <c r="B20" s="616">
        <v>8</v>
      </c>
      <c r="C20" s="617" t="s">
        <v>465</v>
      </c>
      <c r="D20" s="620" t="s">
        <v>466</v>
      </c>
      <c r="E20" s="613" t="s">
        <v>454</v>
      </c>
      <c r="F20" s="619" t="s">
        <v>455</v>
      </c>
      <c r="G20" s="609"/>
    </row>
    <row r="21" spans="1:7" ht="24" customHeight="1">
      <c r="A21" s="609"/>
      <c r="B21" s="616">
        <v>9</v>
      </c>
      <c r="C21" s="617" t="s">
        <v>467</v>
      </c>
      <c r="D21" s="620" t="s">
        <v>468</v>
      </c>
      <c r="E21" s="613" t="s">
        <v>454</v>
      </c>
      <c r="F21" s="619" t="s">
        <v>455</v>
      </c>
      <c r="G21" s="609"/>
    </row>
    <row r="22" spans="1:7" ht="24" customHeight="1">
      <c r="A22" s="609"/>
      <c r="B22" s="616">
        <v>10</v>
      </c>
      <c r="C22" s="617" t="s">
        <v>469</v>
      </c>
      <c r="D22" s="620" t="s">
        <v>470</v>
      </c>
      <c r="E22" s="613" t="s">
        <v>454</v>
      </c>
      <c r="F22" s="619" t="s">
        <v>455</v>
      </c>
      <c r="G22" s="609"/>
    </row>
    <row r="23" spans="1:7" ht="24" customHeight="1">
      <c r="A23" s="609"/>
      <c r="B23" s="1153">
        <v>11</v>
      </c>
      <c r="C23" s="617" t="s">
        <v>471</v>
      </c>
      <c r="D23" s="620" t="s">
        <v>685</v>
      </c>
      <c r="E23" s="613" t="s">
        <v>454</v>
      </c>
      <c r="F23" s="619" t="s">
        <v>455</v>
      </c>
      <c r="G23" s="609"/>
    </row>
    <row r="24" spans="1:7" ht="24" customHeight="1" thickBot="1">
      <c r="A24" s="609"/>
      <c r="B24" s="622">
        <v>12</v>
      </c>
      <c r="C24" s="623" t="s">
        <v>684</v>
      </c>
      <c r="D24" s="624" t="s">
        <v>472</v>
      </c>
      <c r="E24" s="625" t="s">
        <v>454</v>
      </c>
      <c r="F24" s="626" t="s">
        <v>455</v>
      </c>
      <c r="G24" s="609"/>
    </row>
    <row r="25" spans="1:7" ht="13.5" thickTop="1">
      <c r="A25" s="627"/>
      <c r="B25" s="608"/>
      <c r="C25" s="608"/>
      <c r="D25" s="627"/>
      <c r="E25" s="627"/>
      <c r="F25" s="608"/>
      <c r="G25" s="627"/>
    </row>
  </sheetData>
  <sheetProtection/>
  <mergeCells count="5">
    <mergeCell ref="B7:F7"/>
    <mergeCell ref="B10:B11"/>
    <mergeCell ref="C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Footer>&amp;RСтрана &amp;P од &amp;N</oddFooter>
  </headerFooter>
  <ignoredErrors>
    <ignoredError sqref="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"/>
  <sheetViews>
    <sheetView showGridLines="0" showZeros="0" zoomScalePageLayoutView="0" workbookViewId="0" topLeftCell="A1">
      <selection activeCell="D18" sqref="D18"/>
    </sheetView>
  </sheetViews>
  <sheetFormatPr defaultColWidth="9.140625" defaultRowHeight="12.75"/>
  <cols>
    <col min="1" max="1" width="2.140625" style="31" customWidth="1"/>
    <col min="2" max="2" width="7.421875" style="31" customWidth="1"/>
    <col min="3" max="3" width="46.140625" style="31" customWidth="1"/>
    <col min="4" max="5" width="16.8515625" style="31" customWidth="1"/>
    <col min="6" max="16384" width="9.140625" style="31" customWidth="1"/>
  </cols>
  <sheetData>
    <row r="1" s="15" customFormat="1" ht="12.75">
      <c r="A1" s="15" t="s">
        <v>78</v>
      </c>
    </row>
    <row r="2" s="15" customFormat="1" ht="12.75"/>
    <row r="3" spans="2:66" s="7" customFormat="1" ht="17.25" customHeight="1">
      <c r="B3" s="10" t="str">
        <f>+CONCATENATE('Poc. strana'!$A$15," ",'Poc. strana'!$C$15)</f>
        <v>Назив енергетског субјекта: </v>
      </c>
      <c r="C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1:3" s="7" customFormat="1" ht="17.25" customHeight="1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6"/>
    </row>
    <row r="5" spans="1:3" s="7" customFormat="1" ht="18.75" customHeight="1">
      <c r="A5" s="30"/>
      <c r="B5" s="10" t="str">
        <f>+CONCATENATE('Poc. strana'!$A$29," ",'Poc. strana'!$C$29)</f>
        <v>Датум обраде: </v>
      </c>
      <c r="C5" s="6"/>
    </row>
    <row r="6" spans="2:5" ht="12.75">
      <c r="B6" s="916" t="s">
        <v>229</v>
      </c>
      <c r="C6" s="916"/>
      <c r="D6" s="916"/>
      <c r="E6" s="916"/>
    </row>
    <row r="7" spans="2:5" ht="12.75">
      <c r="B7" s="32"/>
      <c r="C7" s="32"/>
      <c r="D7" s="32"/>
      <c r="E7" s="32"/>
    </row>
    <row r="8" spans="2:5" ht="12.75">
      <c r="B8" s="32"/>
      <c r="C8" s="32"/>
      <c r="D8" s="32"/>
      <c r="E8" s="32"/>
    </row>
    <row r="9" ht="13.5" thickBot="1">
      <c r="E9" s="33" t="s">
        <v>96</v>
      </c>
    </row>
    <row r="10" spans="2:5" ht="26.25" thickTop="1">
      <c r="B10" s="34" t="s">
        <v>5</v>
      </c>
      <c r="C10" s="35" t="s">
        <v>54</v>
      </c>
      <c r="D10" s="35" t="s">
        <v>70</v>
      </c>
      <c r="E10" s="36" t="s">
        <v>97</v>
      </c>
    </row>
    <row r="11" spans="2:5" ht="15.75">
      <c r="B11" s="37">
        <v>1</v>
      </c>
      <c r="C11" s="38" t="s">
        <v>98</v>
      </c>
      <c r="D11" s="39" t="s">
        <v>99</v>
      </c>
      <c r="E11" s="45">
        <f>+'2 Oper Troskovi OP'!F81</f>
        <v>0</v>
      </c>
    </row>
    <row r="12" spans="2:5" ht="15.75">
      <c r="B12" s="40">
        <v>2</v>
      </c>
      <c r="C12" s="41" t="s">
        <v>100</v>
      </c>
      <c r="D12" s="42" t="s">
        <v>101</v>
      </c>
      <c r="E12" s="46">
        <f>+'3 Amortizacija'!H49</f>
        <v>0</v>
      </c>
    </row>
    <row r="13" spans="2:5" ht="15.75">
      <c r="B13" s="40">
        <v>3</v>
      </c>
      <c r="C13" s="41" t="s">
        <v>102</v>
      </c>
      <c r="D13" s="42" t="s">
        <v>103</v>
      </c>
      <c r="E13" s="46">
        <f>+'4 Nabavk ELEN'!Q24</f>
        <v>0</v>
      </c>
    </row>
    <row r="14" spans="2:5" ht="15.75">
      <c r="B14" s="70">
        <v>4</v>
      </c>
      <c r="C14" s="71" t="s">
        <v>258</v>
      </c>
      <c r="D14" s="42" t="s">
        <v>257</v>
      </c>
      <c r="E14" s="72">
        <f>+'6 Trosk distribucije'!D12</f>
        <v>0</v>
      </c>
    </row>
    <row r="15" spans="2:5" ht="15.75">
      <c r="B15" s="40">
        <v>5</v>
      </c>
      <c r="C15" s="41" t="s">
        <v>513</v>
      </c>
      <c r="D15" s="42" t="s">
        <v>295</v>
      </c>
      <c r="E15" s="46">
        <f>+'7 Dobit'!F13</f>
        <v>0</v>
      </c>
    </row>
    <row r="16" spans="2:5" ht="15.75">
      <c r="B16" s="40">
        <v>6</v>
      </c>
      <c r="C16" s="41" t="s">
        <v>358</v>
      </c>
      <c r="D16" s="42" t="s">
        <v>357</v>
      </c>
      <c r="E16" s="46">
        <f>+'8 Ostali prihodi'!E16</f>
        <v>0</v>
      </c>
    </row>
    <row r="17" spans="2:5" ht="15.75">
      <c r="B17" s="40">
        <v>7</v>
      </c>
      <c r="C17" s="41" t="s">
        <v>359</v>
      </c>
      <c r="D17" s="42" t="s">
        <v>360</v>
      </c>
      <c r="E17" s="46">
        <f>+'9 KE t-1'!H19</f>
        <v>0</v>
      </c>
    </row>
    <row r="18" spans="2:5" ht="16.5" thickBot="1">
      <c r="B18" s="43">
        <v>8</v>
      </c>
      <c r="C18" s="44" t="s">
        <v>481</v>
      </c>
      <c r="D18" s="231" t="s">
        <v>259</v>
      </c>
      <c r="E18" s="47">
        <f>SUM(E11:E15)-E16+E17</f>
        <v>0</v>
      </c>
    </row>
    <row r="19" ht="13.5" thickTop="1"/>
  </sheetData>
  <sheetProtection selectLockedCells="1"/>
  <mergeCells count="1">
    <mergeCell ref="B6:E6"/>
  </mergeCells>
  <printOptions horizontalCentered="1"/>
  <pageMargins left="0.5118110236220472" right="0.5118110236220472" top="0.5118110236220472" bottom="0.5118110236220472" header="0.2362204724409449" footer="0.2362204724409449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2"/>
  <sheetViews>
    <sheetView showGridLines="0" showZeros="0" workbookViewId="0" topLeftCell="A1">
      <selection activeCell="E28" sqref="E28"/>
    </sheetView>
  </sheetViews>
  <sheetFormatPr defaultColWidth="9.140625" defaultRowHeight="12.75"/>
  <cols>
    <col min="1" max="1" width="3.00390625" style="96" customWidth="1"/>
    <col min="2" max="2" width="7.140625" style="130" customWidth="1"/>
    <col min="3" max="3" width="8.7109375" style="96" customWidth="1"/>
    <col min="4" max="4" width="61.140625" style="131" customWidth="1"/>
    <col min="5" max="5" width="13.7109375" style="131" customWidth="1"/>
    <col min="6" max="6" width="13.7109375" style="96" customWidth="1"/>
    <col min="7" max="7" width="13.7109375" style="81" customWidth="1"/>
    <col min="8" max="9" width="12.7109375" style="96" customWidth="1"/>
    <col min="10" max="11" width="9.140625" style="96" customWidth="1"/>
    <col min="12" max="12" width="0" style="96" hidden="1" customWidth="1"/>
    <col min="13" max="14" width="0" style="81" hidden="1" customWidth="1"/>
    <col min="15" max="15" width="64.00390625" style="81" hidden="1" customWidth="1"/>
    <col min="16" max="35" width="0" style="81" hidden="1" customWidth="1"/>
    <col min="36" max="36" width="60.8515625" style="81" hidden="1" customWidth="1"/>
    <col min="37" max="39" width="0" style="81" hidden="1" customWidth="1"/>
    <col min="40" max="59" width="0" style="96" hidden="1" customWidth="1"/>
    <col min="60" max="16384" width="9.140625" style="96" customWidth="1"/>
  </cols>
  <sheetData>
    <row r="1" spans="1:7" s="81" customFormat="1" ht="12.75">
      <c r="A1" s="15" t="s">
        <v>78</v>
      </c>
      <c r="B1" s="15"/>
      <c r="C1" s="98"/>
      <c r="D1" s="98"/>
      <c r="E1" s="98"/>
      <c r="F1" s="98"/>
      <c r="G1" s="98"/>
    </row>
    <row r="2" spans="1:7" s="81" customFormat="1" ht="12.75">
      <c r="A2" s="15"/>
      <c r="B2" s="15"/>
      <c r="C2" s="98"/>
      <c r="D2" s="98"/>
      <c r="E2" s="98"/>
      <c r="F2" s="98"/>
      <c r="G2" s="98"/>
    </row>
    <row r="3" spans="1:40" s="81" customFormat="1" ht="21.75" customHeight="1">
      <c r="A3" s="7"/>
      <c r="B3" s="10" t="str">
        <f>+CONCATENATE('Poc. strana'!$A$15," ",'Poc. strana'!$C$15)</f>
        <v>Назив енергетског субјекта: </v>
      </c>
      <c r="C3" s="84"/>
      <c r="D3" s="83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" s="81" customFormat="1" ht="19.5" customHeight="1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84"/>
      <c r="D4" s="83"/>
    </row>
    <row r="5" spans="1:4" s="81" customFormat="1" ht="11.25" customHeight="1">
      <c r="A5" s="30"/>
      <c r="B5" s="10" t="str">
        <f>+CONCATENATE('Poc. strana'!$A$29," ",'Poc. strana'!$C$29)</f>
        <v>Датум обраде: </v>
      </c>
      <c r="C5" s="84"/>
      <c r="D5" s="83"/>
    </row>
    <row r="6" spans="1:39" s="86" customFormat="1" ht="12.75" customHeight="1">
      <c r="A6" s="82"/>
      <c r="B6" s="99"/>
      <c r="C6" s="85"/>
      <c r="D6" s="83"/>
      <c r="E6" s="81"/>
      <c r="G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7" spans="2:53" ht="12.75" customHeight="1">
      <c r="B7" s="918" t="s">
        <v>573</v>
      </c>
      <c r="C7" s="918"/>
      <c r="D7" s="918"/>
      <c r="E7" s="918"/>
      <c r="F7" s="918"/>
      <c r="G7" s="87"/>
      <c r="M7" s="917" t="s">
        <v>230</v>
      </c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917"/>
      <c r="Y7" s="917"/>
      <c r="Z7" s="917"/>
      <c r="AA7" s="917"/>
      <c r="AB7" s="917"/>
      <c r="AC7" s="917"/>
      <c r="AD7" s="917"/>
      <c r="AE7" s="917"/>
      <c r="AF7" s="917"/>
      <c r="AH7" s="917" t="s">
        <v>231</v>
      </c>
      <c r="AI7" s="917"/>
      <c r="AJ7" s="917"/>
      <c r="AK7" s="917"/>
      <c r="AL7" s="917"/>
      <c r="AM7" s="917"/>
      <c r="AN7" s="917"/>
      <c r="AO7" s="917"/>
      <c r="AP7" s="917"/>
      <c r="AQ7" s="917"/>
      <c r="AR7" s="917"/>
      <c r="AS7" s="917"/>
      <c r="AT7" s="917"/>
      <c r="AU7" s="917"/>
      <c r="AV7" s="917"/>
      <c r="AW7" s="917"/>
      <c r="AX7" s="917"/>
      <c r="AY7" s="917"/>
      <c r="AZ7" s="917"/>
      <c r="BA7" s="917"/>
    </row>
    <row r="8" spans="2:53" ht="12.75" customHeight="1">
      <c r="B8" s="87"/>
      <c r="C8" s="87"/>
      <c r="D8" s="87"/>
      <c r="E8" s="87"/>
      <c r="F8" s="87"/>
      <c r="G8" s="98"/>
      <c r="M8" s="98"/>
      <c r="N8" s="98"/>
      <c r="O8" s="98"/>
      <c r="P8" s="98"/>
      <c r="Q8" s="96"/>
      <c r="R8" s="96"/>
      <c r="S8" s="96"/>
      <c r="T8" s="96"/>
      <c r="U8" s="96"/>
      <c r="V8" s="96"/>
      <c r="W8" s="96"/>
      <c r="Z8" s="98"/>
      <c r="AA8" s="98"/>
      <c r="AB8" s="98"/>
      <c r="AC8" s="98"/>
      <c r="AD8" s="98"/>
      <c r="AE8" s="98"/>
      <c r="AH8" s="98"/>
      <c r="AI8" s="98"/>
      <c r="AJ8" s="98"/>
      <c r="AK8" s="98"/>
      <c r="AL8" s="96"/>
      <c r="AM8" s="96"/>
      <c r="AS8" s="81"/>
      <c r="AT8" s="81"/>
      <c r="AU8" s="98"/>
      <c r="AV8" s="98"/>
      <c r="AW8" s="98"/>
      <c r="AX8" s="98"/>
      <c r="AY8" s="98"/>
      <c r="AZ8" s="98"/>
      <c r="BA8" s="81"/>
    </row>
    <row r="9" spans="2:53" ht="12.75" customHeight="1" thickBot="1">
      <c r="B9" s="87"/>
      <c r="C9" s="87"/>
      <c r="D9" s="87"/>
      <c r="E9" s="87"/>
      <c r="F9" s="87" t="s">
        <v>80</v>
      </c>
      <c r="M9" s="919" t="str">
        <f>+B3</f>
        <v>Назив енергетског субјекта: </v>
      </c>
      <c r="N9" s="920"/>
      <c r="O9" s="920"/>
      <c r="P9" s="96"/>
      <c r="Q9"/>
      <c r="R9" s="98" t="s">
        <v>224</v>
      </c>
      <c r="S9" s="192"/>
      <c r="T9" s="98"/>
      <c r="U9" s="98"/>
      <c r="V9" s="98"/>
      <c r="W9" s="141"/>
      <c r="X9" s="96"/>
      <c r="Y9" s="96"/>
      <c r="Z9" s="141"/>
      <c r="AA9" s="193" t="str">
        <f>CONCATENATE("Сведено на цене"," ",'Poc. strana'!$C$19,".г. ")</f>
        <v>Сведено на цене 2023.г. </v>
      </c>
      <c r="AB9" s="98"/>
      <c r="AC9" s="98"/>
      <c r="AD9" s="98"/>
      <c r="AE9" s="98"/>
      <c r="AH9" s="142" t="str">
        <f>+M9</f>
        <v>Назив енергетског субјекта: </v>
      </c>
      <c r="AI9" s="143"/>
      <c r="AJ9" s="98"/>
      <c r="AK9" s="98"/>
      <c r="AL9" s="194"/>
      <c r="AM9" s="98" t="s">
        <v>224</v>
      </c>
      <c r="AN9" s="194">
        <f>+S9</f>
        <v>0</v>
      </c>
      <c r="AO9" s="98"/>
      <c r="AP9" s="98"/>
      <c r="AQ9" s="98"/>
      <c r="AR9" s="98">
        <f>+W9</f>
        <v>0</v>
      </c>
      <c r="AU9" s="98">
        <f>+Z9</f>
        <v>0</v>
      </c>
      <c r="AV9" s="193" t="str">
        <f>CONCATENATE("Сведено на цене"," ",'Poc. strana'!$C$19,".г. ")</f>
        <v>Сведено на цене 2023.г. </v>
      </c>
      <c r="AW9" s="98"/>
      <c r="AX9" s="98"/>
      <c r="AY9" s="98"/>
      <c r="AZ9" s="98"/>
      <c r="BA9" s="81"/>
    </row>
    <row r="10" spans="2:53" s="100" customFormat="1" ht="26.25" thickTop="1">
      <c r="B10" s="88" t="s">
        <v>475</v>
      </c>
      <c r="C10" s="89" t="s">
        <v>533</v>
      </c>
      <c r="D10" s="698" t="s">
        <v>54</v>
      </c>
      <c r="E10" s="89" t="str">
        <f>CONCATENATE("Остварено"," ",'Poc. strana'!$C$19-1)</f>
        <v>Остварено 2022</v>
      </c>
      <c r="F10" s="700">
        <f>+'Poc. strana'!C19</f>
        <v>2023</v>
      </c>
      <c r="G10" s="699" t="s">
        <v>225</v>
      </c>
      <c r="M10" s="133"/>
      <c r="N10" s="134"/>
      <c r="O10" s="134"/>
      <c r="P10" s="134"/>
      <c r="Q10" s="145"/>
      <c r="R10" s="145"/>
      <c r="S10" s="145"/>
      <c r="T10" s="145"/>
      <c r="U10" s="145"/>
      <c r="V10" s="145"/>
      <c r="W10" s="145"/>
      <c r="X10" s="145"/>
      <c r="Y10" s="145"/>
      <c r="Z10" s="146"/>
      <c r="AA10" s="134"/>
      <c r="AB10" s="134"/>
      <c r="AC10" s="134"/>
      <c r="AD10" s="134"/>
      <c r="AE10" s="134"/>
      <c r="AF10" s="101"/>
      <c r="AG10" s="147"/>
      <c r="AH10" s="133"/>
      <c r="AI10" s="134"/>
      <c r="AJ10" s="134"/>
      <c r="AK10" s="134"/>
      <c r="AL10" s="145"/>
      <c r="AM10" s="145"/>
      <c r="AN10" s="145"/>
      <c r="AO10" s="145"/>
      <c r="AP10" s="145"/>
      <c r="AQ10" s="145"/>
      <c r="AR10" s="145"/>
      <c r="AS10" s="145"/>
      <c r="AT10" s="145"/>
      <c r="AU10" s="146"/>
      <c r="AV10" s="134"/>
      <c r="AW10" s="134"/>
      <c r="AX10" s="134"/>
      <c r="AY10" s="134"/>
      <c r="AZ10" s="134"/>
      <c r="BA10" s="101"/>
    </row>
    <row r="11" spans="2:53" ht="12.75" customHeight="1">
      <c r="B11" s="102" t="s">
        <v>0</v>
      </c>
      <c r="C11" s="103">
        <v>51</v>
      </c>
      <c r="D11" s="104" t="s">
        <v>13</v>
      </c>
      <c r="E11" s="97">
        <f>SUM(E12:E14)+E18+E19</f>
        <v>0</v>
      </c>
      <c r="F11" s="97">
        <f>SUM(F12:F14)+F18+F19</f>
        <v>0</v>
      </c>
      <c r="G11" s="712">
        <f>IF(E11=0,0,F11/E11)</f>
        <v>0</v>
      </c>
      <c r="M11" s="148" t="s">
        <v>0</v>
      </c>
      <c r="N11" s="149"/>
      <c r="O11" s="150" t="s">
        <v>13</v>
      </c>
      <c r="P11" s="151">
        <f aca="true" t="shared" si="0" ref="P11:Z11">+P12+P13+P14</f>
        <v>0</v>
      </c>
      <c r="Q11" s="151">
        <f t="shared" si="0"/>
        <v>0</v>
      </c>
      <c r="R11" s="151">
        <f t="shared" si="0"/>
        <v>0</v>
      </c>
      <c r="S11" s="151">
        <f t="shared" si="0"/>
        <v>0</v>
      </c>
      <c r="T11" s="151" t="e">
        <f t="shared" si="0"/>
        <v>#REF!</v>
      </c>
      <c r="U11" s="151" t="e">
        <f t="shared" si="0"/>
        <v>#REF!</v>
      </c>
      <c r="V11" s="151">
        <f t="shared" si="0"/>
        <v>0</v>
      </c>
      <c r="W11" s="151">
        <f t="shared" si="0"/>
        <v>0</v>
      </c>
      <c r="X11" s="151" t="e">
        <f t="shared" si="0"/>
        <v>#REF!</v>
      </c>
      <c r="Y11" s="151" t="e">
        <f t="shared" si="0"/>
        <v>#REF!</v>
      </c>
      <c r="Z11" s="151">
        <f t="shared" si="0"/>
        <v>0</v>
      </c>
      <c r="AA11" s="151">
        <f>+IF(Q11=0,,Z11/Q11*100)</f>
        <v>0</v>
      </c>
      <c r="AB11" s="151" t="e">
        <f>+IF(U11=0,,Z11/U11*100)</f>
        <v>#REF!</v>
      </c>
      <c r="AC11" s="151" t="e">
        <f>+IF(X11=0,,Z11/X11*100)</f>
        <v>#REF!</v>
      </c>
      <c r="AD11" s="151" t="e">
        <f>+IF(Y11=0,,Z11/Y11*100)</f>
        <v>#REF!</v>
      </c>
      <c r="AE11" s="151">
        <f>+IF(R11=0,,T11/R11*100)</f>
        <v>0</v>
      </c>
      <c r="AF11" s="153">
        <f>+IF(V11=0,,X11/V11*100)</f>
        <v>0</v>
      </c>
      <c r="AH11" s="148" t="s">
        <v>0</v>
      </c>
      <c r="AI11" s="149"/>
      <c r="AJ11" s="150" t="s">
        <v>13</v>
      </c>
      <c r="AK11" s="151">
        <f aca="true" t="shared" si="1" ref="AK11:AU11">+AK12+AK13+AK14</f>
        <v>0</v>
      </c>
      <c r="AL11" s="151">
        <f t="shared" si="1"/>
        <v>0</v>
      </c>
      <c r="AM11" s="151">
        <f t="shared" si="1"/>
        <v>0</v>
      </c>
      <c r="AN11" s="151">
        <f t="shared" si="1"/>
        <v>0</v>
      </c>
      <c r="AO11" s="151" t="e">
        <f t="shared" si="1"/>
        <v>#REF!</v>
      </c>
      <c r="AP11" s="151" t="e">
        <f t="shared" si="1"/>
        <v>#REF!</v>
      </c>
      <c r="AQ11" s="151">
        <f t="shared" si="1"/>
        <v>0</v>
      </c>
      <c r="AR11" s="151">
        <f t="shared" si="1"/>
        <v>0</v>
      </c>
      <c r="AS11" s="151" t="e">
        <f t="shared" si="1"/>
        <v>#REF!</v>
      </c>
      <c r="AT11" s="151" t="e">
        <f t="shared" si="1"/>
        <v>#REF!</v>
      </c>
      <c r="AU11" s="152" t="e">
        <f t="shared" si="1"/>
        <v>#REF!</v>
      </c>
      <c r="AV11" s="151">
        <f>+IF(AL11=0,,AU11/AL11*100)</f>
        <v>0</v>
      </c>
      <c r="AW11" s="151" t="e">
        <f>+IF(AP11=0,,AU11/AP11*100)</f>
        <v>#REF!</v>
      </c>
      <c r="AX11" s="151" t="e">
        <f>+IF(AS11=0,,AU11/AS11*100)</f>
        <v>#REF!</v>
      </c>
      <c r="AY11" s="151" t="e">
        <f>+IF(AT11=0,,AU11/AT11*100)</f>
        <v>#REF!</v>
      </c>
      <c r="AZ11" s="151">
        <f>+IF(AM11=0,,AO11/AM11*100)</f>
        <v>0</v>
      </c>
      <c r="BA11" s="153">
        <f>+IF(AQ11=0,,AS11/AQ11*100)</f>
        <v>0</v>
      </c>
    </row>
    <row r="12" spans="2:53" ht="12.75" customHeight="1">
      <c r="B12" s="105" t="s">
        <v>27</v>
      </c>
      <c r="C12" s="106">
        <v>511</v>
      </c>
      <c r="D12" s="107" t="s">
        <v>55</v>
      </c>
      <c r="E12" s="533"/>
      <c r="F12" s="702"/>
      <c r="G12" s="713">
        <f aca="true" t="shared" si="2" ref="G12:G75">IF(E12=0,0,F12/E12)</f>
        <v>0</v>
      </c>
      <c r="M12" s="154" t="s">
        <v>27</v>
      </c>
      <c r="N12" s="155">
        <v>511</v>
      </c>
      <c r="O12" s="156" t="s">
        <v>55</v>
      </c>
      <c r="P12" s="157"/>
      <c r="Q12" s="108">
        <f aca="true" t="shared" si="3" ref="Q12:Q17">+P12*$S$9*$W$9*$Z$9</f>
        <v>0</v>
      </c>
      <c r="R12" s="157"/>
      <c r="S12" s="108">
        <f aca="true" t="shared" si="4" ref="S12:S17">+R12*$W$9*$Z$9</f>
        <v>0</v>
      </c>
      <c r="T12" s="157" t="e">
        <f>+#REF!</f>
        <v>#REF!</v>
      </c>
      <c r="U12" s="108" t="e">
        <f aca="true" t="shared" si="5" ref="U12:U17">+T12*$W$9*$Z$9</f>
        <v>#REF!</v>
      </c>
      <c r="V12" s="157"/>
      <c r="W12" s="108">
        <f aca="true" t="shared" si="6" ref="W12:W17">+V12*$Z$9</f>
        <v>0</v>
      </c>
      <c r="X12" s="108" t="e">
        <f>+#REF!</f>
        <v>#REF!</v>
      </c>
      <c r="Y12" s="108" t="e">
        <f aca="true" t="shared" si="7" ref="Y12:Y17">+X12*$Z$9</f>
        <v>#REF!</v>
      </c>
      <c r="Z12" s="158">
        <f aca="true" t="shared" si="8" ref="Z12:Z17">+F12</f>
        <v>0</v>
      </c>
      <c r="AA12" s="108">
        <f aca="true" t="shared" si="9" ref="AA12:AA54">+IF(Q12=0,,Z12/Q12*100)</f>
        <v>0</v>
      </c>
      <c r="AB12" s="108" t="e">
        <f aca="true" t="shared" si="10" ref="AB12:AB54">+IF(U12=0,,Z12/U12*100)</f>
        <v>#REF!</v>
      </c>
      <c r="AC12" s="108" t="e">
        <f aca="true" t="shared" si="11" ref="AC12:AC54">+IF(X12=0,,Z12/X12*100)</f>
        <v>#REF!</v>
      </c>
      <c r="AD12" s="108" t="e">
        <f aca="true" t="shared" si="12" ref="AD12:AD54">+IF(Y12=0,,Z12/Y12*100)</f>
        <v>#REF!</v>
      </c>
      <c r="AE12" s="108">
        <f aca="true" t="shared" si="13" ref="AE12:AE54">+IF(R12=0,,T12/R12*100)</f>
        <v>0</v>
      </c>
      <c r="AF12" s="109">
        <f aca="true" t="shared" si="14" ref="AF12:AF54">+IF(V12=0,,X12/V12*100)</f>
        <v>0</v>
      </c>
      <c r="AH12" s="154" t="s">
        <v>27</v>
      </c>
      <c r="AI12" s="155">
        <v>511</v>
      </c>
      <c r="AJ12" s="156" t="s">
        <v>55</v>
      </c>
      <c r="AK12" s="157"/>
      <c r="AL12" s="108">
        <f aca="true" t="shared" si="15" ref="AL12:AL17">+AK12*$AN$9*$AR$9*$AU$9</f>
        <v>0</v>
      </c>
      <c r="AM12" s="157"/>
      <c r="AN12" s="108">
        <f aca="true" t="shared" si="16" ref="AN12:AN17">+AM12*$AR$9*$AU$9</f>
        <v>0</v>
      </c>
      <c r="AO12" s="157" t="e">
        <f>#REF!+#REF!</f>
        <v>#REF!</v>
      </c>
      <c r="AP12" s="108" t="e">
        <f aca="true" t="shared" si="17" ref="AP12:AP17">+AO12*$AR$9*$AU$9</f>
        <v>#REF!</v>
      </c>
      <c r="AQ12" s="157"/>
      <c r="AR12" s="108">
        <f aca="true" t="shared" si="18" ref="AR12:AR17">+AQ12*$AU$9</f>
        <v>0</v>
      </c>
      <c r="AS12" s="108" t="e">
        <f>#REF!+#REF!</f>
        <v>#REF!</v>
      </c>
      <c r="AT12" s="108" t="e">
        <f aca="true" t="shared" si="19" ref="AT12:AT17">+AS12*$AU$9</f>
        <v>#REF!</v>
      </c>
      <c r="AU12" s="158" t="e">
        <f>+E12+#REF!</f>
        <v>#REF!</v>
      </c>
      <c r="AV12" s="108">
        <f aca="true" t="shared" si="20" ref="AV12:AV54">+IF(AL12=0,,AU12/AL12*100)</f>
        <v>0</v>
      </c>
      <c r="AW12" s="108" t="e">
        <f aca="true" t="shared" si="21" ref="AW12:AW54">+IF(AP12=0,,AU12/AP12*100)</f>
        <v>#REF!</v>
      </c>
      <c r="AX12" s="108" t="e">
        <f aca="true" t="shared" si="22" ref="AX12:AX54">+IF(AS12=0,,AU12/AS12*100)</f>
        <v>#REF!</v>
      </c>
      <c r="AY12" s="108" t="e">
        <f aca="true" t="shared" si="23" ref="AY12:AY54">+IF(AT12=0,,AU12/AT12*100)</f>
        <v>#REF!</v>
      </c>
      <c r="AZ12" s="108">
        <f aca="true" t="shared" si="24" ref="AZ12:AZ54">+IF(AM12=0,,AO12/AM12*100)</f>
        <v>0</v>
      </c>
      <c r="BA12" s="109">
        <f aca="true" t="shared" si="25" ref="BA12:BA54">+IF(AQ12=0,,AS12/AQ12*100)</f>
        <v>0</v>
      </c>
    </row>
    <row r="13" spans="2:53" ht="12.75" customHeight="1">
      <c r="B13" s="115" t="s">
        <v>28</v>
      </c>
      <c r="C13" s="116">
        <v>512</v>
      </c>
      <c r="D13" s="117" t="s">
        <v>56</v>
      </c>
      <c r="E13" s="74"/>
      <c r="F13" s="703"/>
      <c r="G13" s="714">
        <f t="shared" si="2"/>
        <v>0</v>
      </c>
      <c r="M13" s="137" t="s">
        <v>28</v>
      </c>
      <c r="N13" s="162">
        <v>512</v>
      </c>
      <c r="O13" s="138" t="s">
        <v>56</v>
      </c>
      <c r="P13" s="74"/>
      <c r="Q13" s="161">
        <f t="shared" si="3"/>
        <v>0</v>
      </c>
      <c r="R13" s="74"/>
      <c r="S13" s="161">
        <f t="shared" si="4"/>
        <v>0</v>
      </c>
      <c r="T13" s="74" t="e">
        <f>+#REF!</f>
        <v>#REF!</v>
      </c>
      <c r="U13" s="161" t="e">
        <f t="shared" si="5"/>
        <v>#REF!</v>
      </c>
      <c r="V13" s="74"/>
      <c r="W13" s="161">
        <f t="shared" si="6"/>
        <v>0</v>
      </c>
      <c r="X13" s="74" t="e">
        <f>+#REF!</f>
        <v>#REF!</v>
      </c>
      <c r="Y13" s="161" t="e">
        <f t="shared" si="7"/>
        <v>#REF!</v>
      </c>
      <c r="Z13" s="74">
        <f t="shared" si="8"/>
        <v>0</v>
      </c>
      <c r="AA13" s="160">
        <f t="shared" si="9"/>
        <v>0</v>
      </c>
      <c r="AB13" s="160" t="e">
        <f t="shared" si="10"/>
        <v>#REF!</v>
      </c>
      <c r="AC13" s="160" t="e">
        <f t="shared" si="11"/>
        <v>#REF!</v>
      </c>
      <c r="AD13" s="160" t="e">
        <f t="shared" si="12"/>
        <v>#REF!</v>
      </c>
      <c r="AE13" s="160">
        <f t="shared" si="13"/>
        <v>0</v>
      </c>
      <c r="AF13" s="118">
        <f t="shared" si="14"/>
        <v>0</v>
      </c>
      <c r="AH13" s="137" t="s">
        <v>28</v>
      </c>
      <c r="AI13" s="162">
        <v>512</v>
      </c>
      <c r="AJ13" s="138" t="s">
        <v>56</v>
      </c>
      <c r="AK13" s="74"/>
      <c r="AL13" s="161">
        <f t="shared" si="15"/>
        <v>0</v>
      </c>
      <c r="AM13" s="74"/>
      <c r="AN13" s="161">
        <f t="shared" si="16"/>
        <v>0</v>
      </c>
      <c r="AO13" s="74" t="e">
        <f>#REF!+#REF!</f>
        <v>#REF!</v>
      </c>
      <c r="AP13" s="161" t="e">
        <f t="shared" si="17"/>
        <v>#REF!</v>
      </c>
      <c r="AQ13" s="74"/>
      <c r="AR13" s="161">
        <f t="shared" si="18"/>
        <v>0</v>
      </c>
      <c r="AS13" s="74" t="e">
        <f>#REF!+#REF!</f>
        <v>#REF!</v>
      </c>
      <c r="AT13" s="161" t="e">
        <f t="shared" si="19"/>
        <v>#REF!</v>
      </c>
      <c r="AU13" s="74" t="e">
        <f>+E13+#REF!</f>
        <v>#REF!</v>
      </c>
      <c r="AV13" s="160">
        <f t="shared" si="20"/>
        <v>0</v>
      </c>
      <c r="AW13" s="160" t="e">
        <f t="shared" si="21"/>
        <v>#REF!</v>
      </c>
      <c r="AX13" s="160" t="e">
        <f t="shared" si="22"/>
        <v>#REF!</v>
      </c>
      <c r="AY13" s="160" t="e">
        <f t="shared" si="23"/>
        <v>#REF!</v>
      </c>
      <c r="AZ13" s="160">
        <f t="shared" si="24"/>
        <v>0</v>
      </c>
      <c r="BA13" s="118">
        <f t="shared" si="25"/>
        <v>0</v>
      </c>
    </row>
    <row r="14" spans="2:53" ht="12.75" customHeight="1">
      <c r="B14" s="111" t="s">
        <v>29</v>
      </c>
      <c r="C14" s="112">
        <v>513</v>
      </c>
      <c r="D14" s="113" t="s">
        <v>14</v>
      </c>
      <c r="E14" s="114">
        <f>SUM(E15:E17)</f>
        <v>0</v>
      </c>
      <c r="F14" s="704">
        <f>SUM(F15:F17)</f>
        <v>0</v>
      </c>
      <c r="G14" s="714">
        <f t="shared" si="2"/>
        <v>0</v>
      </c>
      <c r="H14" s="132"/>
      <c r="M14" s="127" t="s">
        <v>29</v>
      </c>
      <c r="N14" s="128">
        <v>513</v>
      </c>
      <c r="O14" s="129" t="s">
        <v>14</v>
      </c>
      <c r="P14" s="114"/>
      <c r="Q14" s="114">
        <f t="shared" si="3"/>
        <v>0</v>
      </c>
      <c r="R14" s="114"/>
      <c r="S14" s="114">
        <f t="shared" si="4"/>
        <v>0</v>
      </c>
      <c r="T14" s="114" t="e">
        <f>+#REF!</f>
        <v>#REF!</v>
      </c>
      <c r="U14" s="114" t="e">
        <f t="shared" si="5"/>
        <v>#REF!</v>
      </c>
      <c r="V14" s="114"/>
      <c r="W14" s="114">
        <f t="shared" si="6"/>
        <v>0</v>
      </c>
      <c r="X14" s="114" t="e">
        <f>+#REF!</f>
        <v>#REF!</v>
      </c>
      <c r="Y14" s="114" t="e">
        <f t="shared" si="7"/>
        <v>#REF!</v>
      </c>
      <c r="Z14" s="114">
        <f t="shared" si="8"/>
        <v>0</v>
      </c>
      <c r="AA14" s="114">
        <f t="shared" si="9"/>
        <v>0</v>
      </c>
      <c r="AB14" s="114" t="e">
        <f t="shared" si="10"/>
        <v>#REF!</v>
      </c>
      <c r="AC14" s="114" t="e">
        <f t="shared" si="11"/>
        <v>#REF!</v>
      </c>
      <c r="AD14" s="114" t="e">
        <f t="shared" si="12"/>
        <v>#REF!</v>
      </c>
      <c r="AE14" s="114">
        <f t="shared" si="13"/>
        <v>0</v>
      </c>
      <c r="AF14" s="110">
        <f t="shared" si="14"/>
        <v>0</v>
      </c>
      <c r="AH14" s="127" t="s">
        <v>29</v>
      </c>
      <c r="AI14" s="128">
        <v>513</v>
      </c>
      <c r="AJ14" s="129" t="s">
        <v>14</v>
      </c>
      <c r="AK14" s="114"/>
      <c r="AL14" s="114">
        <f t="shared" si="15"/>
        <v>0</v>
      </c>
      <c r="AM14" s="114"/>
      <c r="AN14" s="114">
        <f t="shared" si="16"/>
        <v>0</v>
      </c>
      <c r="AO14" s="114" t="e">
        <f>#REF!+#REF!</f>
        <v>#REF!</v>
      </c>
      <c r="AP14" s="114" t="e">
        <f t="shared" si="17"/>
        <v>#REF!</v>
      </c>
      <c r="AQ14" s="114"/>
      <c r="AR14" s="114">
        <f t="shared" si="18"/>
        <v>0</v>
      </c>
      <c r="AS14" s="114" t="e">
        <f>#REF!+#REF!</f>
        <v>#REF!</v>
      </c>
      <c r="AT14" s="114" t="e">
        <f t="shared" si="19"/>
        <v>#REF!</v>
      </c>
      <c r="AU14" s="114" t="e">
        <f>+E14+#REF!</f>
        <v>#REF!</v>
      </c>
      <c r="AV14" s="114">
        <f t="shared" si="20"/>
        <v>0</v>
      </c>
      <c r="AW14" s="114" t="e">
        <f t="shared" si="21"/>
        <v>#REF!</v>
      </c>
      <c r="AX14" s="114" t="e">
        <f t="shared" si="22"/>
        <v>#REF!</v>
      </c>
      <c r="AY14" s="114" t="e">
        <f t="shared" si="23"/>
        <v>#REF!</v>
      </c>
      <c r="AZ14" s="114">
        <f t="shared" si="24"/>
        <v>0</v>
      </c>
      <c r="BA14" s="110">
        <f t="shared" si="25"/>
        <v>0</v>
      </c>
    </row>
    <row r="15" spans="2:53" ht="12.75" customHeight="1">
      <c r="B15" s="646" t="s">
        <v>91</v>
      </c>
      <c r="C15" s="106"/>
      <c r="D15" s="119" t="s">
        <v>92</v>
      </c>
      <c r="E15" s="75"/>
      <c r="F15" s="705"/>
      <c r="G15" s="715">
        <f t="shared" si="2"/>
        <v>0</v>
      </c>
      <c r="H15" s="132"/>
      <c r="M15" s="154" t="s">
        <v>91</v>
      </c>
      <c r="N15" s="155"/>
      <c r="O15" s="164" t="s">
        <v>92</v>
      </c>
      <c r="P15" s="75"/>
      <c r="Q15" s="163">
        <f t="shared" si="3"/>
        <v>0</v>
      </c>
      <c r="R15" s="75"/>
      <c r="S15" s="163">
        <f t="shared" si="4"/>
        <v>0</v>
      </c>
      <c r="T15" s="75" t="e">
        <f>+#REF!</f>
        <v>#REF!</v>
      </c>
      <c r="U15" s="163" t="e">
        <f t="shared" si="5"/>
        <v>#REF!</v>
      </c>
      <c r="V15" s="75"/>
      <c r="W15" s="163">
        <f t="shared" si="6"/>
        <v>0</v>
      </c>
      <c r="X15" s="75" t="e">
        <f>+#REF!</f>
        <v>#REF!</v>
      </c>
      <c r="Y15" s="163" t="e">
        <f t="shared" si="7"/>
        <v>#REF!</v>
      </c>
      <c r="Z15" s="75">
        <f t="shared" si="8"/>
        <v>0</v>
      </c>
      <c r="AA15" s="108">
        <f t="shared" si="9"/>
        <v>0</v>
      </c>
      <c r="AB15" s="108" t="e">
        <f t="shared" si="10"/>
        <v>#REF!</v>
      </c>
      <c r="AC15" s="108" t="e">
        <f t="shared" si="11"/>
        <v>#REF!</v>
      </c>
      <c r="AD15" s="108" t="e">
        <f t="shared" si="12"/>
        <v>#REF!</v>
      </c>
      <c r="AE15" s="108">
        <f t="shared" si="13"/>
        <v>0</v>
      </c>
      <c r="AF15" s="109">
        <f t="shared" si="14"/>
        <v>0</v>
      </c>
      <c r="AH15" s="154" t="s">
        <v>91</v>
      </c>
      <c r="AI15" s="155"/>
      <c r="AJ15" s="164" t="s">
        <v>92</v>
      </c>
      <c r="AK15" s="75"/>
      <c r="AL15" s="163">
        <f t="shared" si="15"/>
        <v>0</v>
      </c>
      <c r="AM15" s="75"/>
      <c r="AN15" s="163">
        <f t="shared" si="16"/>
        <v>0</v>
      </c>
      <c r="AO15" s="75" t="e">
        <f>#REF!+#REF!</f>
        <v>#REF!</v>
      </c>
      <c r="AP15" s="163" t="e">
        <f t="shared" si="17"/>
        <v>#REF!</v>
      </c>
      <c r="AQ15" s="75"/>
      <c r="AR15" s="163">
        <f t="shared" si="18"/>
        <v>0</v>
      </c>
      <c r="AS15" s="75" t="e">
        <f>#REF!+#REF!</f>
        <v>#REF!</v>
      </c>
      <c r="AT15" s="163" t="e">
        <f t="shared" si="19"/>
        <v>#REF!</v>
      </c>
      <c r="AU15" s="75" t="e">
        <f>+E15+#REF!</f>
        <v>#REF!</v>
      </c>
      <c r="AV15" s="108">
        <f t="shared" si="20"/>
        <v>0</v>
      </c>
      <c r="AW15" s="108" t="e">
        <f t="shared" si="21"/>
        <v>#REF!</v>
      </c>
      <c r="AX15" s="108" t="e">
        <f t="shared" si="22"/>
        <v>#REF!</v>
      </c>
      <c r="AY15" s="108" t="e">
        <f t="shared" si="23"/>
        <v>#REF!</v>
      </c>
      <c r="AZ15" s="108">
        <f t="shared" si="24"/>
        <v>0</v>
      </c>
      <c r="BA15" s="109">
        <f t="shared" si="25"/>
        <v>0</v>
      </c>
    </row>
    <row r="16" spans="2:53" ht="12.75" customHeight="1">
      <c r="B16" s="647" t="s">
        <v>93</v>
      </c>
      <c r="C16" s="112"/>
      <c r="D16" s="165" t="s">
        <v>153</v>
      </c>
      <c r="E16" s="73"/>
      <c r="F16" s="706"/>
      <c r="G16" s="716">
        <f t="shared" si="2"/>
        <v>0</v>
      </c>
      <c r="H16" s="132"/>
      <c r="M16" s="127" t="s">
        <v>93</v>
      </c>
      <c r="N16" s="128"/>
      <c r="O16" s="165" t="s">
        <v>153</v>
      </c>
      <c r="P16" s="114"/>
      <c r="Q16" s="114">
        <f t="shared" si="3"/>
        <v>0</v>
      </c>
      <c r="R16" s="114"/>
      <c r="S16" s="114">
        <f t="shared" si="4"/>
        <v>0</v>
      </c>
      <c r="T16" s="114" t="e">
        <f>+#REF!</f>
        <v>#REF!</v>
      </c>
      <c r="U16" s="114" t="e">
        <f t="shared" si="5"/>
        <v>#REF!</v>
      </c>
      <c r="V16" s="114"/>
      <c r="W16" s="114">
        <f t="shared" si="6"/>
        <v>0</v>
      </c>
      <c r="X16" s="114" t="e">
        <f>+#REF!</f>
        <v>#REF!</v>
      </c>
      <c r="Y16" s="114" t="e">
        <f t="shared" si="7"/>
        <v>#REF!</v>
      </c>
      <c r="Z16" s="114">
        <f t="shared" si="8"/>
        <v>0</v>
      </c>
      <c r="AA16" s="114">
        <f t="shared" si="9"/>
        <v>0</v>
      </c>
      <c r="AB16" s="114" t="e">
        <f t="shared" si="10"/>
        <v>#REF!</v>
      </c>
      <c r="AC16" s="114" t="e">
        <f t="shared" si="11"/>
        <v>#REF!</v>
      </c>
      <c r="AD16" s="114" t="e">
        <f t="shared" si="12"/>
        <v>#REF!</v>
      </c>
      <c r="AE16" s="114">
        <f t="shared" si="13"/>
        <v>0</v>
      </c>
      <c r="AF16" s="110">
        <f t="shared" si="14"/>
        <v>0</v>
      </c>
      <c r="AH16" s="127" t="s">
        <v>93</v>
      </c>
      <c r="AI16" s="128"/>
      <c r="AJ16" s="165" t="s">
        <v>153</v>
      </c>
      <c r="AK16" s="114"/>
      <c r="AL16" s="114">
        <f t="shared" si="15"/>
        <v>0</v>
      </c>
      <c r="AM16" s="114"/>
      <c r="AN16" s="114">
        <f t="shared" si="16"/>
        <v>0</v>
      </c>
      <c r="AO16" s="114" t="e">
        <f>#REF!+#REF!</f>
        <v>#REF!</v>
      </c>
      <c r="AP16" s="114" t="e">
        <f t="shared" si="17"/>
        <v>#REF!</v>
      </c>
      <c r="AQ16" s="114"/>
      <c r="AR16" s="114">
        <f t="shared" si="18"/>
        <v>0</v>
      </c>
      <c r="AS16" s="114" t="e">
        <f>#REF!+#REF!</f>
        <v>#REF!</v>
      </c>
      <c r="AT16" s="114" t="e">
        <f t="shared" si="19"/>
        <v>#REF!</v>
      </c>
      <c r="AU16" s="114" t="e">
        <f>+E16+#REF!</f>
        <v>#REF!</v>
      </c>
      <c r="AV16" s="114">
        <f t="shared" si="20"/>
        <v>0</v>
      </c>
      <c r="AW16" s="114" t="e">
        <f t="shared" si="21"/>
        <v>#REF!</v>
      </c>
      <c r="AX16" s="114" t="e">
        <f t="shared" si="22"/>
        <v>#REF!</v>
      </c>
      <c r="AY16" s="114" t="e">
        <f t="shared" si="23"/>
        <v>#REF!</v>
      </c>
      <c r="AZ16" s="114">
        <f t="shared" si="24"/>
        <v>0</v>
      </c>
      <c r="BA16" s="110">
        <f t="shared" si="25"/>
        <v>0</v>
      </c>
    </row>
    <row r="17" spans="2:53" ht="12.75" customHeight="1">
      <c r="B17" s="647" t="s">
        <v>94</v>
      </c>
      <c r="C17" s="112"/>
      <c r="D17" s="644" t="s">
        <v>95</v>
      </c>
      <c r="E17" s="74"/>
      <c r="F17" s="703"/>
      <c r="G17" s="717">
        <f t="shared" si="2"/>
        <v>0</v>
      </c>
      <c r="H17" s="132"/>
      <c r="M17" s="169" t="s">
        <v>154</v>
      </c>
      <c r="N17" s="170"/>
      <c r="O17" s="171" t="s">
        <v>95</v>
      </c>
      <c r="P17" s="76"/>
      <c r="Q17" s="168">
        <f t="shared" si="3"/>
        <v>0</v>
      </c>
      <c r="R17" s="76"/>
      <c r="S17" s="168">
        <f t="shared" si="4"/>
        <v>0</v>
      </c>
      <c r="T17" s="76" t="e">
        <f>+#REF!</f>
        <v>#REF!</v>
      </c>
      <c r="U17" s="168" t="e">
        <f t="shared" si="5"/>
        <v>#REF!</v>
      </c>
      <c r="V17" s="76"/>
      <c r="W17" s="168">
        <f t="shared" si="6"/>
        <v>0</v>
      </c>
      <c r="X17" s="76" t="e">
        <f>+#REF!</f>
        <v>#REF!</v>
      </c>
      <c r="Y17" s="168" t="e">
        <f t="shared" si="7"/>
        <v>#REF!</v>
      </c>
      <c r="Z17" s="76">
        <f t="shared" si="8"/>
        <v>0</v>
      </c>
      <c r="AA17" s="167">
        <f t="shared" si="9"/>
        <v>0</v>
      </c>
      <c r="AB17" s="167" t="e">
        <f t="shared" si="10"/>
        <v>#REF!</v>
      </c>
      <c r="AC17" s="167" t="e">
        <f t="shared" si="11"/>
        <v>#REF!</v>
      </c>
      <c r="AD17" s="167" t="e">
        <f t="shared" si="12"/>
        <v>#REF!</v>
      </c>
      <c r="AE17" s="167">
        <f t="shared" si="13"/>
        <v>0</v>
      </c>
      <c r="AF17" s="123">
        <f t="shared" si="14"/>
        <v>0</v>
      </c>
      <c r="AH17" s="169" t="s">
        <v>154</v>
      </c>
      <c r="AI17" s="170"/>
      <c r="AJ17" s="171" t="s">
        <v>95</v>
      </c>
      <c r="AK17" s="76"/>
      <c r="AL17" s="168">
        <f t="shared" si="15"/>
        <v>0</v>
      </c>
      <c r="AM17" s="76"/>
      <c r="AN17" s="168">
        <f t="shared" si="16"/>
        <v>0</v>
      </c>
      <c r="AO17" s="76" t="e">
        <f>#REF!+#REF!</f>
        <v>#REF!</v>
      </c>
      <c r="AP17" s="168" t="e">
        <f t="shared" si="17"/>
        <v>#REF!</v>
      </c>
      <c r="AQ17" s="76"/>
      <c r="AR17" s="168">
        <f t="shared" si="18"/>
        <v>0</v>
      </c>
      <c r="AS17" s="76" t="e">
        <f>#REF!+#REF!</f>
        <v>#REF!</v>
      </c>
      <c r="AT17" s="168" t="e">
        <f t="shared" si="19"/>
        <v>#REF!</v>
      </c>
      <c r="AU17" s="76" t="e">
        <f>+E17+#REF!</f>
        <v>#REF!</v>
      </c>
      <c r="AV17" s="167">
        <f t="shared" si="20"/>
        <v>0</v>
      </c>
      <c r="AW17" s="167" t="e">
        <f t="shared" si="21"/>
        <v>#REF!</v>
      </c>
      <c r="AX17" s="167" t="e">
        <f t="shared" si="22"/>
        <v>#REF!</v>
      </c>
      <c r="AY17" s="167" t="e">
        <f t="shared" si="23"/>
        <v>#REF!</v>
      </c>
      <c r="AZ17" s="167">
        <f t="shared" si="24"/>
        <v>0</v>
      </c>
      <c r="BA17" s="123">
        <f t="shared" si="25"/>
        <v>0</v>
      </c>
    </row>
    <row r="18" spans="2:53" ht="12.75" customHeight="1">
      <c r="B18" s="111" t="s">
        <v>354</v>
      </c>
      <c r="C18" s="112">
        <v>514</v>
      </c>
      <c r="D18" s="644" t="s">
        <v>476</v>
      </c>
      <c r="E18" s="645"/>
      <c r="F18" s="707"/>
      <c r="G18" s="716">
        <f t="shared" si="2"/>
        <v>0</v>
      </c>
      <c r="H18" s="132"/>
      <c r="M18" s="641"/>
      <c r="N18" s="642"/>
      <c r="O18" s="643"/>
      <c r="P18" s="637"/>
      <c r="Q18" s="639"/>
      <c r="R18" s="637"/>
      <c r="S18" s="639"/>
      <c r="T18" s="637"/>
      <c r="U18" s="639"/>
      <c r="V18" s="637"/>
      <c r="W18" s="639"/>
      <c r="X18" s="637"/>
      <c r="Y18" s="639"/>
      <c r="Z18" s="637"/>
      <c r="AA18" s="638"/>
      <c r="AB18" s="638"/>
      <c r="AC18" s="638"/>
      <c r="AD18" s="638"/>
      <c r="AE18" s="638"/>
      <c r="AF18" s="640"/>
      <c r="AH18" s="641"/>
      <c r="AI18" s="642"/>
      <c r="AJ18" s="643"/>
      <c r="AK18" s="637"/>
      <c r="AL18" s="639"/>
      <c r="AM18" s="637"/>
      <c r="AN18" s="639"/>
      <c r="AO18" s="637"/>
      <c r="AP18" s="639"/>
      <c r="AQ18" s="637"/>
      <c r="AR18" s="639"/>
      <c r="AS18" s="637"/>
      <c r="AT18" s="639"/>
      <c r="AU18" s="637"/>
      <c r="AV18" s="638"/>
      <c r="AW18" s="638"/>
      <c r="AX18" s="638"/>
      <c r="AY18" s="638"/>
      <c r="AZ18" s="638"/>
      <c r="BA18" s="640"/>
    </row>
    <row r="19" spans="2:53" ht="12.75" customHeight="1">
      <c r="B19" s="634" t="s">
        <v>423</v>
      </c>
      <c r="C19" s="635">
        <v>515</v>
      </c>
      <c r="D19" s="636" t="s">
        <v>477</v>
      </c>
      <c r="E19" s="637"/>
      <c r="F19" s="708"/>
      <c r="G19" s="718">
        <f t="shared" si="2"/>
        <v>0</v>
      </c>
      <c r="H19" s="132"/>
      <c r="M19" s="641"/>
      <c r="N19" s="642"/>
      <c r="O19" s="643"/>
      <c r="P19" s="637"/>
      <c r="Q19" s="639"/>
      <c r="R19" s="637"/>
      <c r="S19" s="639"/>
      <c r="T19" s="637"/>
      <c r="U19" s="639"/>
      <c r="V19" s="637"/>
      <c r="W19" s="639"/>
      <c r="X19" s="637"/>
      <c r="Y19" s="639"/>
      <c r="Z19" s="637"/>
      <c r="AA19" s="638"/>
      <c r="AB19" s="638"/>
      <c r="AC19" s="638"/>
      <c r="AD19" s="638"/>
      <c r="AE19" s="638"/>
      <c r="AF19" s="640"/>
      <c r="AH19" s="641"/>
      <c r="AI19" s="642"/>
      <c r="AJ19" s="643"/>
      <c r="AK19" s="637"/>
      <c r="AL19" s="639"/>
      <c r="AM19" s="637"/>
      <c r="AN19" s="639"/>
      <c r="AO19" s="637"/>
      <c r="AP19" s="639"/>
      <c r="AQ19" s="637"/>
      <c r="AR19" s="639"/>
      <c r="AS19" s="637"/>
      <c r="AT19" s="639"/>
      <c r="AU19" s="637"/>
      <c r="AV19" s="638"/>
      <c r="AW19" s="638"/>
      <c r="AX19" s="638"/>
      <c r="AY19" s="638"/>
      <c r="AZ19" s="638"/>
      <c r="BA19" s="640"/>
    </row>
    <row r="20" spans="2:53" ht="12.75" customHeight="1">
      <c r="B20" s="102" t="s">
        <v>1</v>
      </c>
      <c r="C20" s="103">
        <v>52</v>
      </c>
      <c r="D20" s="124" t="s">
        <v>15</v>
      </c>
      <c r="E20" s="97">
        <f>SUM(E21:E28)</f>
        <v>0</v>
      </c>
      <c r="F20" s="701">
        <f>SUM(F21:F28)</f>
        <v>0</v>
      </c>
      <c r="G20" s="719">
        <f t="shared" si="2"/>
        <v>0</v>
      </c>
      <c r="M20" s="148" t="s">
        <v>1</v>
      </c>
      <c r="N20" s="149"/>
      <c r="O20" s="172" t="s">
        <v>15</v>
      </c>
      <c r="P20" s="151">
        <f>SUM(P21:P28)</f>
        <v>0</v>
      </c>
      <c r="Q20" s="151">
        <f aca="true" t="shared" si="26" ref="Q20:Z20">SUM(Q21:Q28)</f>
        <v>0</v>
      </c>
      <c r="R20" s="151">
        <f t="shared" si="26"/>
        <v>0</v>
      </c>
      <c r="S20" s="151">
        <f t="shared" si="26"/>
        <v>0</v>
      </c>
      <c r="T20" s="151" t="e">
        <f t="shared" si="26"/>
        <v>#REF!</v>
      </c>
      <c r="U20" s="151" t="e">
        <f t="shared" si="26"/>
        <v>#REF!</v>
      </c>
      <c r="V20" s="151">
        <f t="shared" si="26"/>
        <v>0</v>
      </c>
      <c r="W20" s="151">
        <f t="shared" si="26"/>
        <v>0</v>
      </c>
      <c r="X20" s="151" t="e">
        <f t="shared" si="26"/>
        <v>#REF!</v>
      </c>
      <c r="Y20" s="151" t="e">
        <f t="shared" si="26"/>
        <v>#REF!</v>
      </c>
      <c r="Z20" s="151">
        <f t="shared" si="26"/>
        <v>0</v>
      </c>
      <c r="AA20" s="151">
        <f t="shared" si="9"/>
        <v>0</v>
      </c>
      <c r="AB20" s="151" t="e">
        <f t="shared" si="10"/>
        <v>#REF!</v>
      </c>
      <c r="AC20" s="151" t="e">
        <f t="shared" si="11"/>
        <v>#REF!</v>
      </c>
      <c r="AD20" s="151" t="e">
        <f t="shared" si="12"/>
        <v>#REF!</v>
      </c>
      <c r="AE20" s="151">
        <f t="shared" si="13"/>
        <v>0</v>
      </c>
      <c r="AF20" s="153">
        <f t="shared" si="14"/>
        <v>0</v>
      </c>
      <c r="AH20" s="148" t="s">
        <v>1</v>
      </c>
      <c r="AI20" s="149"/>
      <c r="AJ20" s="172" t="s">
        <v>15</v>
      </c>
      <c r="AK20" s="151">
        <f aca="true" t="shared" si="27" ref="AK20:AU20">SUM(AK21:AK28)</f>
        <v>0</v>
      </c>
      <c r="AL20" s="151">
        <f t="shared" si="27"/>
        <v>0</v>
      </c>
      <c r="AM20" s="151">
        <f t="shared" si="27"/>
        <v>0</v>
      </c>
      <c r="AN20" s="151">
        <f t="shared" si="27"/>
        <v>0</v>
      </c>
      <c r="AO20" s="97" t="e">
        <f t="shared" si="27"/>
        <v>#REF!</v>
      </c>
      <c r="AP20" s="151" t="e">
        <f t="shared" si="27"/>
        <v>#REF!</v>
      </c>
      <c r="AQ20" s="151">
        <f t="shared" si="27"/>
        <v>0</v>
      </c>
      <c r="AR20" s="151">
        <f t="shared" si="27"/>
        <v>0</v>
      </c>
      <c r="AS20" s="97" t="e">
        <f t="shared" si="27"/>
        <v>#REF!</v>
      </c>
      <c r="AT20" s="151" t="e">
        <f t="shared" si="27"/>
        <v>#REF!</v>
      </c>
      <c r="AU20" s="97" t="e">
        <f t="shared" si="27"/>
        <v>#REF!</v>
      </c>
      <c r="AV20" s="151">
        <f t="shared" si="20"/>
        <v>0</v>
      </c>
      <c r="AW20" s="151" t="e">
        <f t="shared" si="21"/>
        <v>#REF!</v>
      </c>
      <c r="AX20" s="151" t="e">
        <f t="shared" si="22"/>
        <v>#REF!</v>
      </c>
      <c r="AY20" s="151" t="e">
        <f t="shared" si="23"/>
        <v>#REF!</v>
      </c>
      <c r="AZ20" s="151">
        <f t="shared" si="24"/>
        <v>0</v>
      </c>
      <c r="BA20" s="153">
        <f t="shared" si="25"/>
        <v>0</v>
      </c>
    </row>
    <row r="21" spans="2:53" ht="12.75" customHeight="1">
      <c r="B21" s="105" t="s">
        <v>30</v>
      </c>
      <c r="C21" s="106">
        <v>520</v>
      </c>
      <c r="D21" s="107" t="s">
        <v>57</v>
      </c>
      <c r="E21" s="75"/>
      <c r="F21" s="705"/>
      <c r="G21" s="715">
        <f t="shared" si="2"/>
        <v>0</v>
      </c>
      <c r="M21" s="154" t="s">
        <v>30</v>
      </c>
      <c r="N21" s="155">
        <v>520</v>
      </c>
      <c r="O21" s="156" t="s">
        <v>57</v>
      </c>
      <c r="P21" s="75"/>
      <c r="Q21" s="163">
        <f aca="true" t="shared" si="28" ref="Q21:Q38">+P21*$S$9*$W$9*$Z$9</f>
        <v>0</v>
      </c>
      <c r="R21" s="75"/>
      <c r="S21" s="163">
        <f aca="true" t="shared" si="29" ref="S21:S38">+R21*$W$9*$Z$9</f>
        <v>0</v>
      </c>
      <c r="T21" s="75" t="e">
        <f>+#REF!</f>
        <v>#REF!</v>
      </c>
      <c r="U21" s="163" t="e">
        <f aca="true" t="shared" si="30" ref="U21:U38">+T21*$W$9*$Z$9</f>
        <v>#REF!</v>
      </c>
      <c r="V21" s="75"/>
      <c r="W21" s="163">
        <f aca="true" t="shared" si="31" ref="W21:W38">+V21*$Z$9</f>
        <v>0</v>
      </c>
      <c r="X21" s="75" t="e">
        <f>+#REF!</f>
        <v>#REF!</v>
      </c>
      <c r="Y21" s="163" t="e">
        <f aca="true" t="shared" si="32" ref="Y21:Y38">+X21*$Z$9</f>
        <v>#REF!</v>
      </c>
      <c r="Z21" s="75">
        <f aca="true" t="shared" si="33" ref="Z21:Z38">+F21</f>
        <v>0</v>
      </c>
      <c r="AA21" s="108">
        <f t="shared" si="9"/>
        <v>0</v>
      </c>
      <c r="AB21" s="108" t="e">
        <f t="shared" si="10"/>
        <v>#REF!</v>
      </c>
      <c r="AC21" s="108" t="e">
        <f t="shared" si="11"/>
        <v>#REF!</v>
      </c>
      <c r="AD21" s="108" t="e">
        <f t="shared" si="12"/>
        <v>#REF!</v>
      </c>
      <c r="AE21" s="108">
        <f t="shared" si="13"/>
        <v>0</v>
      </c>
      <c r="AF21" s="109">
        <f t="shared" si="14"/>
        <v>0</v>
      </c>
      <c r="AH21" s="154" t="s">
        <v>30</v>
      </c>
      <c r="AI21" s="155">
        <v>520</v>
      </c>
      <c r="AJ21" s="156" t="s">
        <v>57</v>
      </c>
      <c r="AK21" s="75"/>
      <c r="AL21" s="163">
        <f aca="true" t="shared" si="34" ref="AL21:AL38">+AK21*$AN$9*$AR$9*$AU$9</f>
        <v>0</v>
      </c>
      <c r="AM21" s="75"/>
      <c r="AN21" s="163">
        <f aca="true" t="shared" si="35" ref="AN21:AN38">+AM21*$AR$9*$AU$9</f>
        <v>0</v>
      </c>
      <c r="AO21" s="75" t="e">
        <f>#REF!+#REF!</f>
        <v>#REF!</v>
      </c>
      <c r="AP21" s="163" t="e">
        <f aca="true" t="shared" si="36" ref="AP21:AP38">+AO21*$AR$9*$AU$9</f>
        <v>#REF!</v>
      </c>
      <c r="AQ21" s="75"/>
      <c r="AR21" s="163">
        <f aca="true" t="shared" si="37" ref="AR21:AR38">+AQ21*$AU$9</f>
        <v>0</v>
      </c>
      <c r="AS21" s="75" t="e">
        <f>#REF!+#REF!</f>
        <v>#REF!</v>
      </c>
      <c r="AT21" s="163" t="e">
        <f aca="true" t="shared" si="38" ref="AT21:AT38">+AS21*$AU$9</f>
        <v>#REF!</v>
      </c>
      <c r="AU21" s="75" t="e">
        <f>+E21+#REF!</f>
        <v>#REF!</v>
      </c>
      <c r="AV21" s="108">
        <f t="shared" si="20"/>
        <v>0</v>
      </c>
      <c r="AW21" s="108" t="e">
        <f t="shared" si="21"/>
        <v>#REF!</v>
      </c>
      <c r="AX21" s="108" t="e">
        <f t="shared" si="22"/>
        <v>#REF!</v>
      </c>
      <c r="AY21" s="108" t="e">
        <f t="shared" si="23"/>
        <v>#REF!</v>
      </c>
      <c r="AZ21" s="108">
        <f t="shared" si="24"/>
        <v>0</v>
      </c>
      <c r="BA21" s="109">
        <f t="shared" si="25"/>
        <v>0</v>
      </c>
    </row>
    <row r="22" spans="2:53" ht="12.75" customHeight="1">
      <c r="B22" s="111" t="s">
        <v>31</v>
      </c>
      <c r="C22" s="112">
        <v>521</v>
      </c>
      <c r="D22" s="113" t="s">
        <v>58</v>
      </c>
      <c r="E22" s="73"/>
      <c r="F22" s="706"/>
      <c r="G22" s="716">
        <f t="shared" si="2"/>
        <v>0</v>
      </c>
      <c r="M22" s="127" t="s">
        <v>31</v>
      </c>
      <c r="N22" s="128">
        <v>521</v>
      </c>
      <c r="O22" s="129" t="s">
        <v>58</v>
      </c>
      <c r="P22" s="73"/>
      <c r="Q22" s="159">
        <f t="shared" si="28"/>
        <v>0</v>
      </c>
      <c r="R22" s="73"/>
      <c r="S22" s="159">
        <f t="shared" si="29"/>
        <v>0</v>
      </c>
      <c r="T22" s="73" t="e">
        <f>+#REF!</f>
        <v>#REF!</v>
      </c>
      <c r="U22" s="159" t="e">
        <f t="shared" si="30"/>
        <v>#REF!</v>
      </c>
      <c r="V22" s="73"/>
      <c r="W22" s="159">
        <f t="shared" si="31"/>
        <v>0</v>
      </c>
      <c r="X22" s="73" t="e">
        <f>+#REF!</f>
        <v>#REF!</v>
      </c>
      <c r="Y22" s="159" t="e">
        <f t="shared" si="32"/>
        <v>#REF!</v>
      </c>
      <c r="Z22" s="73">
        <f t="shared" si="33"/>
        <v>0</v>
      </c>
      <c r="AA22" s="114">
        <f t="shared" si="9"/>
        <v>0</v>
      </c>
      <c r="AB22" s="114" t="e">
        <f t="shared" si="10"/>
        <v>#REF!</v>
      </c>
      <c r="AC22" s="114" t="e">
        <f t="shared" si="11"/>
        <v>#REF!</v>
      </c>
      <c r="AD22" s="114" t="e">
        <f t="shared" si="12"/>
        <v>#REF!</v>
      </c>
      <c r="AE22" s="114">
        <f t="shared" si="13"/>
        <v>0</v>
      </c>
      <c r="AF22" s="110">
        <f t="shared" si="14"/>
        <v>0</v>
      </c>
      <c r="AH22" s="127" t="s">
        <v>31</v>
      </c>
      <c r="AI22" s="128">
        <v>521</v>
      </c>
      <c r="AJ22" s="129" t="s">
        <v>58</v>
      </c>
      <c r="AK22" s="73"/>
      <c r="AL22" s="159">
        <f t="shared" si="34"/>
        <v>0</v>
      </c>
      <c r="AM22" s="73"/>
      <c r="AN22" s="159">
        <f t="shared" si="35"/>
        <v>0</v>
      </c>
      <c r="AO22" s="73" t="e">
        <f>#REF!+#REF!</f>
        <v>#REF!</v>
      </c>
      <c r="AP22" s="159" t="e">
        <f t="shared" si="36"/>
        <v>#REF!</v>
      </c>
      <c r="AQ22" s="73"/>
      <c r="AR22" s="159">
        <f t="shared" si="37"/>
        <v>0</v>
      </c>
      <c r="AS22" s="73" t="e">
        <f>#REF!+#REF!</f>
        <v>#REF!</v>
      </c>
      <c r="AT22" s="159" t="e">
        <f t="shared" si="38"/>
        <v>#REF!</v>
      </c>
      <c r="AU22" s="73" t="e">
        <f>+E22+#REF!</f>
        <v>#REF!</v>
      </c>
      <c r="AV22" s="114">
        <f t="shared" si="20"/>
        <v>0</v>
      </c>
      <c r="AW22" s="114" t="e">
        <f t="shared" si="21"/>
        <v>#REF!</v>
      </c>
      <c r="AX22" s="114" t="e">
        <f t="shared" si="22"/>
        <v>#REF!</v>
      </c>
      <c r="AY22" s="114" t="e">
        <f t="shared" si="23"/>
        <v>#REF!</v>
      </c>
      <c r="AZ22" s="114">
        <f t="shared" si="24"/>
        <v>0</v>
      </c>
      <c r="BA22" s="110">
        <f t="shared" si="25"/>
        <v>0</v>
      </c>
    </row>
    <row r="23" spans="2:53" ht="12.75" customHeight="1">
      <c r="B23" s="111" t="s">
        <v>32</v>
      </c>
      <c r="C23" s="112">
        <v>522</v>
      </c>
      <c r="D23" s="113" t="s">
        <v>59</v>
      </c>
      <c r="E23" s="73"/>
      <c r="F23" s="706"/>
      <c r="G23" s="716">
        <f t="shared" si="2"/>
        <v>0</v>
      </c>
      <c r="M23" s="127" t="s">
        <v>32</v>
      </c>
      <c r="N23" s="128">
        <v>522</v>
      </c>
      <c r="O23" s="129" t="s">
        <v>59</v>
      </c>
      <c r="P23" s="73"/>
      <c r="Q23" s="159">
        <f t="shared" si="28"/>
        <v>0</v>
      </c>
      <c r="R23" s="73"/>
      <c r="S23" s="159">
        <f t="shared" si="29"/>
        <v>0</v>
      </c>
      <c r="T23" s="73" t="e">
        <f>+#REF!</f>
        <v>#REF!</v>
      </c>
      <c r="U23" s="159" t="e">
        <f t="shared" si="30"/>
        <v>#REF!</v>
      </c>
      <c r="V23" s="73"/>
      <c r="W23" s="159">
        <f t="shared" si="31"/>
        <v>0</v>
      </c>
      <c r="X23" s="73" t="e">
        <f>+#REF!</f>
        <v>#REF!</v>
      </c>
      <c r="Y23" s="159" t="e">
        <f t="shared" si="32"/>
        <v>#REF!</v>
      </c>
      <c r="Z23" s="73">
        <f t="shared" si="33"/>
        <v>0</v>
      </c>
      <c r="AA23" s="114">
        <f t="shared" si="9"/>
        <v>0</v>
      </c>
      <c r="AB23" s="114" t="e">
        <f t="shared" si="10"/>
        <v>#REF!</v>
      </c>
      <c r="AC23" s="114" t="e">
        <f t="shared" si="11"/>
        <v>#REF!</v>
      </c>
      <c r="AD23" s="114" t="e">
        <f t="shared" si="12"/>
        <v>#REF!</v>
      </c>
      <c r="AE23" s="114">
        <f t="shared" si="13"/>
        <v>0</v>
      </c>
      <c r="AF23" s="110">
        <f t="shared" si="14"/>
        <v>0</v>
      </c>
      <c r="AH23" s="127" t="s">
        <v>32</v>
      </c>
      <c r="AI23" s="128">
        <v>522</v>
      </c>
      <c r="AJ23" s="129" t="s">
        <v>59</v>
      </c>
      <c r="AK23" s="73"/>
      <c r="AL23" s="159">
        <f t="shared" si="34"/>
        <v>0</v>
      </c>
      <c r="AM23" s="73"/>
      <c r="AN23" s="159">
        <f t="shared" si="35"/>
        <v>0</v>
      </c>
      <c r="AO23" s="73" t="e">
        <f>#REF!+#REF!</f>
        <v>#REF!</v>
      </c>
      <c r="AP23" s="159" t="e">
        <f t="shared" si="36"/>
        <v>#REF!</v>
      </c>
      <c r="AQ23" s="73"/>
      <c r="AR23" s="159">
        <f t="shared" si="37"/>
        <v>0</v>
      </c>
      <c r="AS23" s="73" t="e">
        <f>#REF!+#REF!</f>
        <v>#REF!</v>
      </c>
      <c r="AT23" s="159" t="e">
        <f t="shared" si="38"/>
        <v>#REF!</v>
      </c>
      <c r="AU23" s="73" t="e">
        <f>+E23+#REF!</f>
        <v>#REF!</v>
      </c>
      <c r="AV23" s="114">
        <f t="shared" si="20"/>
        <v>0</v>
      </c>
      <c r="AW23" s="114" t="e">
        <f t="shared" si="21"/>
        <v>#REF!</v>
      </c>
      <c r="AX23" s="114" t="e">
        <f t="shared" si="22"/>
        <v>#REF!</v>
      </c>
      <c r="AY23" s="114" t="e">
        <f t="shared" si="23"/>
        <v>#REF!</v>
      </c>
      <c r="AZ23" s="114">
        <f t="shared" si="24"/>
        <v>0</v>
      </c>
      <c r="BA23" s="110">
        <f t="shared" si="25"/>
        <v>0</v>
      </c>
    </row>
    <row r="24" spans="2:53" ht="12.75" customHeight="1">
      <c r="B24" s="111" t="s">
        <v>41</v>
      </c>
      <c r="C24" s="112">
        <v>523</v>
      </c>
      <c r="D24" s="113" t="s">
        <v>60</v>
      </c>
      <c r="E24" s="73"/>
      <c r="F24" s="706"/>
      <c r="G24" s="716">
        <f t="shared" si="2"/>
        <v>0</v>
      </c>
      <c r="M24" s="127" t="s">
        <v>41</v>
      </c>
      <c r="N24" s="128">
        <v>523</v>
      </c>
      <c r="O24" s="129" t="s">
        <v>60</v>
      </c>
      <c r="P24" s="73"/>
      <c r="Q24" s="159">
        <f t="shared" si="28"/>
        <v>0</v>
      </c>
      <c r="R24" s="73"/>
      <c r="S24" s="159">
        <f t="shared" si="29"/>
        <v>0</v>
      </c>
      <c r="T24" s="73" t="e">
        <f>+#REF!</f>
        <v>#REF!</v>
      </c>
      <c r="U24" s="159" t="e">
        <f t="shared" si="30"/>
        <v>#REF!</v>
      </c>
      <c r="V24" s="73"/>
      <c r="W24" s="159">
        <f t="shared" si="31"/>
        <v>0</v>
      </c>
      <c r="X24" s="73" t="e">
        <f>+#REF!</f>
        <v>#REF!</v>
      </c>
      <c r="Y24" s="159" t="e">
        <f t="shared" si="32"/>
        <v>#REF!</v>
      </c>
      <c r="Z24" s="73">
        <f t="shared" si="33"/>
        <v>0</v>
      </c>
      <c r="AA24" s="114">
        <f t="shared" si="9"/>
        <v>0</v>
      </c>
      <c r="AB24" s="114" t="e">
        <f t="shared" si="10"/>
        <v>#REF!</v>
      </c>
      <c r="AC24" s="114" t="e">
        <f t="shared" si="11"/>
        <v>#REF!</v>
      </c>
      <c r="AD24" s="114" t="e">
        <f t="shared" si="12"/>
        <v>#REF!</v>
      </c>
      <c r="AE24" s="114">
        <f t="shared" si="13"/>
        <v>0</v>
      </c>
      <c r="AF24" s="110">
        <f t="shared" si="14"/>
        <v>0</v>
      </c>
      <c r="AH24" s="127" t="s">
        <v>41</v>
      </c>
      <c r="AI24" s="128">
        <v>523</v>
      </c>
      <c r="AJ24" s="129" t="s">
        <v>60</v>
      </c>
      <c r="AK24" s="73"/>
      <c r="AL24" s="159">
        <f t="shared" si="34"/>
        <v>0</v>
      </c>
      <c r="AM24" s="73"/>
      <c r="AN24" s="159">
        <f t="shared" si="35"/>
        <v>0</v>
      </c>
      <c r="AO24" s="73" t="e">
        <f>#REF!+#REF!</f>
        <v>#REF!</v>
      </c>
      <c r="AP24" s="159" t="e">
        <f t="shared" si="36"/>
        <v>#REF!</v>
      </c>
      <c r="AQ24" s="73"/>
      <c r="AR24" s="159">
        <f t="shared" si="37"/>
        <v>0</v>
      </c>
      <c r="AS24" s="73" t="e">
        <f>#REF!+#REF!</f>
        <v>#REF!</v>
      </c>
      <c r="AT24" s="159" t="e">
        <f t="shared" si="38"/>
        <v>#REF!</v>
      </c>
      <c r="AU24" s="73" t="e">
        <f>+E24+#REF!</f>
        <v>#REF!</v>
      </c>
      <c r="AV24" s="114">
        <f t="shared" si="20"/>
        <v>0</v>
      </c>
      <c r="AW24" s="114" t="e">
        <f t="shared" si="21"/>
        <v>#REF!</v>
      </c>
      <c r="AX24" s="114" t="e">
        <f t="shared" si="22"/>
        <v>#REF!</v>
      </c>
      <c r="AY24" s="114" t="e">
        <f t="shared" si="23"/>
        <v>#REF!</v>
      </c>
      <c r="AZ24" s="114">
        <f t="shared" si="24"/>
        <v>0</v>
      </c>
      <c r="BA24" s="110">
        <f t="shared" si="25"/>
        <v>0</v>
      </c>
    </row>
    <row r="25" spans="2:53" ht="12.75" customHeight="1">
      <c r="B25" s="111" t="s">
        <v>42</v>
      </c>
      <c r="C25" s="112">
        <v>524</v>
      </c>
      <c r="D25" s="113" t="s">
        <v>61</v>
      </c>
      <c r="E25" s="73"/>
      <c r="F25" s="706"/>
      <c r="G25" s="716">
        <f t="shared" si="2"/>
        <v>0</v>
      </c>
      <c r="M25" s="127" t="s">
        <v>42</v>
      </c>
      <c r="N25" s="128">
        <v>524</v>
      </c>
      <c r="O25" s="129" t="s">
        <v>61</v>
      </c>
      <c r="P25" s="73"/>
      <c r="Q25" s="159">
        <f t="shared" si="28"/>
        <v>0</v>
      </c>
      <c r="R25" s="73"/>
      <c r="S25" s="159">
        <f t="shared" si="29"/>
        <v>0</v>
      </c>
      <c r="T25" s="73" t="e">
        <f>+#REF!</f>
        <v>#REF!</v>
      </c>
      <c r="U25" s="159" t="e">
        <f t="shared" si="30"/>
        <v>#REF!</v>
      </c>
      <c r="V25" s="73"/>
      <c r="W25" s="159">
        <f t="shared" si="31"/>
        <v>0</v>
      </c>
      <c r="X25" s="73" t="e">
        <f>+#REF!</f>
        <v>#REF!</v>
      </c>
      <c r="Y25" s="159" t="e">
        <f t="shared" si="32"/>
        <v>#REF!</v>
      </c>
      <c r="Z25" s="73">
        <f t="shared" si="33"/>
        <v>0</v>
      </c>
      <c r="AA25" s="114">
        <f t="shared" si="9"/>
        <v>0</v>
      </c>
      <c r="AB25" s="114" t="e">
        <f t="shared" si="10"/>
        <v>#REF!</v>
      </c>
      <c r="AC25" s="114" t="e">
        <f t="shared" si="11"/>
        <v>#REF!</v>
      </c>
      <c r="AD25" s="114" t="e">
        <f t="shared" si="12"/>
        <v>#REF!</v>
      </c>
      <c r="AE25" s="114">
        <f t="shared" si="13"/>
        <v>0</v>
      </c>
      <c r="AF25" s="110">
        <f t="shared" si="14"/>
        <v>0</v>
      </c>
      <c r="AH25" s="127" t="s">
        <v>42</v>
      </c>
      <c r="AI25" s="128">
        <v>524</v>
      </c>
      <c r="AJ25" s="129" t="s">
        <v>61</v>
      </c>
      <c r="AK25" s="73"/>
      <c r="AL25" s="159">
        <f t="shared" si="34"/>
        <v>0</v>
      </c>
      <c r="AM25" s="73"/>
      <c r="AN25" s="159">
        <f t="shared" si="35"/>
        <v>0</v>
      </c>
      <c r="AO25" s="73" t="e">
        <f>#REF!+#REF!</f>
        <v>#REF!</v>
      </c>
      <c r="AP25" s="159" t="e">
        <f t="shared" si="36"/>
        <v>#REF!</v>
      </c>
      <c r="AQ25" s="73"/>
      <c r="AR25" s="159">
        <f t="shared" si="37"/>
        <v>0</v>
      </c>
      <c r="AS25" s="73" t="e">
        <f>#REF!+#REF!</f>
        <v>#REF!</v>
      </c>
      <c r="AT25" s="159" t="e">
        <f t="shared" si="38"/>
        <v>#REF!</v>
      </c>
      <c r="AU25" s="73" t="e">
        <f>+E25+#REF!</f>
        <v>#REF!</v>
      </c>
      <c r="AV25" s="114">
        <f t="shared" si="20"/>
        <v>0</v>
      </c>
      <c r="AW25" s="114" t="e">
        <f t="shared" si="21"/>
        <v>#REF!</v>
      </c>
      <c r="AX25" s="114" t="e">
        <f t="shared" si="22"/>
        <v>#REF!</v>
      </c>
      <c r="AY25" s="114" t="e">
        <f t="shared" si="23"/>
        <v>#REF!</v>
      </c>
      <c r="AZ25" s="114">
        <f t="shared" si="24"/>
        <v>0</v>
      </c>
      <c r="BA25" s="110">
        <f t="shared" si="25"/>
        <v>0</v>
      </c>
    </row>
    <row r="26" spans="2:53" ht="12.75" customHeight="1">
      <c r="B26" s="111" t="s">
        <v>43</v>
      </c>
      <c r="C26" s="112">
        <v>525</v>
      </c>
      <c r="D26" s="113" t="s">
        <v>62</v>
      </c>
      <c r="E26" s="73"/>
      <c r="F26" s="706"/>
      <c r="G26" s="716">
        <f t="shared" si="2"/>
        <v>0</v>
      </c>
      <c r="M26" s="127" t="s">
        <v>43</v>
      </c>
      <c r="N26" s="128">
        <v>525</v>
      </c>
      <c r="O26" s="129" t="s">
        <v>62</v>
      </c>
      <c r="P26" s="73"/>
      <c r="Q26" s="159">
        <f t="shared" si="28"/>
        <v>0</v>
      </c>
      <c r="R26" s="73"/>
      <c r="S26" s="159">
        <f t="shared" si="29"/>
        <v>0</v>
      </c>
      <c r="T26" s="73" t="e">
        <f>+#REF!</f>
        <v>#REF!</v>
      </c>
      <c r="U26" s="159" t="e">
        <f t="shared" si="30"/>
        <v>#REF!</v>
      </c>
      <c r="V26" s="73"/>
      <c r="W26" s="159">
        <f t="shared" si="31"/>
        <v>0</v>
      </c>
      <c r="X26" s="73" t="e">
        <f>+#REF!</f>
        <v>#REF!</v>
      </c>
      <c r="Y26" s="159" t="e">
        <f t="shared" si="32"/>
        <v>#REF!</v>
      </c>
      <c r="Z26" s="73">
        <f t="shared" si="33"/>
        <v>0</v>
      </c>
      <c r="AA26" s="114">
        <f t="shared" si="9"/>
        <v>0</v>
      </c>
      <c r="AB26" s="114" t="e">
        <f t="shared" si="10"/>
        <v>#REF!</v>
      </c>
      <c r="AC26" s="114" t="e">
        <f t="shared" si="11"/>
        <v>#REF!</v>
      </c>
      <c r="AD26" s="114" t="e">
        <f t="shared" si="12"/>
        <v>#REF!</v>
      </c>
      <c r="AE26" s="114">
        <f t="shared" si="13"/>
        <v>0</v>
      </c>
      <c r="AF26" s="110">
        <f t="shared" si="14"/>
        <v>0</v>
      </c>
      <c r="AH26" s="127" t="s">
        <v>43</v>
      </c>
      <c r="AI26" s="128">
        <v>525</v>
      </c>
      <c r="AJ26" s="129" t="s">
        <v>62</v>
      </c>
      <c r="AK26" s="73"/>
      <c r="AL26" s="159">
        <f t="shared" si="34"/>
        <v>0</v>
      </c>
      <c r="AM26" s="73"/>
      <c r="AN26" s="159">
        <f t="shared" si="35"/>
        <v>0</v>
      </c>
      <c r="AO26" s="73" t="e">
        <f>#REF!+#REF!</f>
        <v>#REF!</v>
      </c>
      <c r="AP26" s="159" t="e">
        <f t="shared" si="36"/>
        <v>#REF!</v>
      </c>
      <c r="AQ26" s="73"/>
      <c r="AR26" s="159">
        <f t="shared" si="37"/>
        <v>0</v>
      </c>
      <c r="AS26" s="73" t="e">
        <f>#REF!+#REF!</f>
        <v>#REF!</v>
      </c>
      <c r="AT26" s="159" t="e">
        <f t="shared" si="38"/>
        <v>#REF!</v>
      </c>
      <c r="AU26" s="73" t="e">
        <f>+E26+#REF!</f>
        <v>#REF!</v>
      </c>
      <c r="AV26" s="114">
        <f t="shared" si="20"/>
        <v>0</v>
      </c>
      <c r="AW26" s="114" t="e">
        <f t="shared" si="21"/>
        <v>#REF!</v>
      </c>
      <c r="AX26" s="114" t="e">
        <f t="shared" si="22"/>
        <v>#REF!</v>
      </c>
      <c r="AY26" s="114" t="e">
        <f t="shared" si="23"/>
        <v>#REF!</v>
      </c>
      <c r="AZ26" s="114">
        <f t="shared" si="24"/>
        <v>0</v>
      </c>
      <c r="BA26" s="110">
        <f t="shared" si="25"/>
        <v>0</v>
      </c>
    </row>
    <row r="27" spans="2:53" ht="12.75" customHeight="1">
      <c r="B27" s="111" t="s">
        <v>44</v>
      </c>
      <c r="C27" s="112">
        <v>526</v>
      </c>
      <c r="D27" s="113" t="s">
        <v>74</v>
      </c>
      <c r="E27" s="73"/>
      <c r="F27" s="706"/>
      <c r="G27" s="716">
        <f t="shared" si="2"/>
        <v>0</v>
      </c>
      <c r="M27" s="127" t="s">
        <v>44</v>
      </c>
      <c r="N27" s="128">
        <v>526</v>
      </c>
      <c r="O27" s="129" t="s">
        <v>74</v>
      </c>
      <c r="P27" s="73"/>
      <c r="Q27" s="159">
        <f t="shared" si="28"/>
        <v>0</v>
      </c>
      <c r="R27" s="73"/>
      <c r="S27" s="159">
        <f t="shared" si="29"/>
        <v>0</v>
      </c>
      <c r="T27" s="73" t="e">
        <f>+#REF!</f>
        <v>#REF!</v>
      </c>
      <c r="U27" s="159" t="e">
        <f t="shared" si="30"/>
        <v>#REF!</v>
      </c>
      <c r="V27" s="73"/>
      <c r="W27" s="159">
        <f t="shared" si="31"/>
        <v>0</v>
      </c>
      <c r="X27" s="73" t="e">
        <f>+#REF!</f>
        <v>#REF!</v>
      </c>
      <c r="Y27" s="159" t="e">
        <f t="shared" si="32"/>
        <v>#REF!</v>
      </c>
      <c r="Z27" s="73">
        <f t="shared" si="33"/>
        <v>0</v>
      </c>
      <c r="AA27" s="114">
        <f t="shared" si="9"/>
        <v>0</v>
      </c>
      <c r="AB27" s="114" t="e">
        <f t="shared" si="10"/>
        <v>#REF!</v>
      </c>
      <c r="AC27" s="114" t="e">
        <f t="shared" si="11"/>
        <v>#REF!</v>
      </c>
      <c r="AD27" s="114" t="e">
        <f t="shared" si="12"/>
        <v>#REF!</v>
      </c>
      <c r="AE27" s="114">
        <f t="shared" si="13"/>
        <v>0</v>
      </c>
      <c r="AF27" s="110">
        <f t="shared" si="14"/>
        <v>0</v>
      </c>
      <c r="AH27" s="127" t="s">
        <v>44</v>
      </c>
      <c r="AI27" s="128">
        <v>526</v>
      </c>
      <c r="AJ27" s="129" t="s">
        <v>74</v>
      </c>
      <c r="AK27" s="73"/>
      <c r="AL27" s="159">
        <f t="shared" si="34"/>
        <v>0</v>
      </c>
      <c r="AM27" s="73"/>
      <c r="AN27" s="159">
        <f t="shared" si="35"/>
        <v>0</v>
      </c>
      <c r="AO27" s="73" t="e">
        <f>#REF!+#REF!</f>
        <v>#REF!</v>
      </c>
      <c r="AP27" s="159" t="e">
        <f t="shared" si="36"/>
        <v>#REF!</v>
      </c>
      <c r="AQ27" s="73"/>
      <c r="AR27" s="159">
        <f t="shared" si="37"/>
        <v>0</v>
      </c>
      <c r="AS27" s="73" t="e">
        <f>#REF!+#REF!</f>
        <v>#REF!</v>
      </c>
      <c r="AT27" s="159" t="e">
        <f t="shared" si="38"/>
        <v>#REF!</v>
      </c>
      <c r="AU27" s="73" t="e">
        <f>+E27+#REF!</f>
        <v>#REF!</v>
      </c>
      <c r="AV27" s="114">
        <f t="shared" si="20"/>
        <v>0</v>
      </c>
      <c r="AW27" s="114" t="e">
        <f t="shared" si="21"/>
        <v>#REF!</v>
      </c>
      <c r="AX27" s="114" t="e">
        <f t="shared" si="22"/>
        <v>#REF!</v>
      </c>
      <c r="AY27" s="114" t="e">
        <f t="shared" si="23"/>
        <v>#REF!</v>
      </c>
      <c r="AZ27" s="114">
        <f t="shared" si="24"/>
        <v>0</v>
      </c>
      <c r="BA27" s="110">
        <f t="shared" si="25"/>
        <v>0</v>
      </c>
    </row>
    <row r="28" spans="2:53" ht="12.75" customHeight="1">
      <c r="B28" s="111" t="s">
        <v>45</v>
      </c>
      <c r="C28" s="112">
        <v>529</v>
      </c>
      <c r="D28" s="113" t="s">
        <v>63</v>
      </c>
      <c r="E28" s="114">
        <f>SUM(E29:E38)</f>
        <v>0</v>
      </c>
      <c r="F28" s="704">
        <f>SUM(F29:F38)</f>
        <v>0</v>
      </c>
      <c r="G28" s="720">
        <f t="shared" si="2"/>
        <v>0</v>
      </c>
      <c r="M28" s="127" t="s">
        <v>45</v>
      </c>
      <c r="N28" s="128">
        <v>529</v>
      </c>
      <c r="O28" s="129" t="s">
        <v>63</v>
      </c>
      <c r="P28" s="114"/>
      <c r="Q28" s="114">
        <f t="shared" si="28"/>
        <v>0</v>
      </c>
      <c r="R28" s="114"/>
      <c r="S28" s="114">
        <f t="shared" si="29"/>
        <v>0</v>
      </c>
      <c r="T28" s="114" t="e">
        <f>+#REF!</f>
        <v>#REF!</v>
      </c>
      <c r="U28" s="114" t="e">
        <f t="shared" si="30"/>
        <v>#REF!</v>
      </c>
      <c r="V28" s="114"/>
      <c r="W28" s="114">
        <f t="shared" si="31"/>
        <v>0</v>
      </c>
      <c r="X28" s="114" t="e">
        <f>+#REF!</f>
        <v>#REF!</v>
      </c>
      <c r="Y28" s="114" t="e">
        <f t="shared" si="32"/>
        <v>#REF!</v>
      </c>
      <c r="Z28" s="114">
        <f t="shared" si="33"/>
        <v>0</v>
      </c>
      <c r="AA28" s="114">
        <f t="shared" si="9"/>
        <v>0</v>
      </c>
      <c r="AB28" s="114" t="e">
        <f t="shared" si="10"/>
        <v>#REF!</v>
      </c>
      <c r="AC28" s="114" t="e">
        <f t="shared" si="11"/>
        <v>#REF!</v>
      </c>
      <c r="AD28" s="114" t="e">
        <f t="shared" si="12"/>
        <v>#REF!</v>
      </c>
      <c r="AE28" s="114">
        <f t="shared" si="13"/>
        <v>0</v>
      </c>
      <c r="AF28" s="110">
        <f t="shared" si="14"/>
        <v>0</v>
      </c>
      <c r="AH28" s="127" t="s">
        <v>45</v>
      </c>
      <c r="AI28" s="128">
        <v>529</v>
      </c>
      <c r="AJ28" s="129" t="s">
        <v>63</v>
      </c>
      <c r="AK28" s="114"/>
      <c r="AL28" s="114">
        <f t="shared" si="34"/>
        <v>0</v>
      </c>
      <c r="AM28" s="114"/>
      <c r="AN28" s="114">
        <f t="shared" si="35"/>
        <v>0</v>
      </c>
      <c r="AO28" s="114" t="e">
        <f>#REF!+#REF!</f>
        <v>#REF!</v>
      </c>
      <c r="AP28" s="114" t="e">
        <f t="shared" si="36"/>
        <v>#REF!</v>
      </c>
      <c r="AQ28" s="114"/>
      <c r="AR28" s="114">
        <f t="shared" si="37"/>
        <v>0</v>
      </c>
      <c r="AS28" s="114" t="e">
        <f>#REF!+#REF!</f>
        <v>#REF!</v>
      </c>
      <c r="AT28" s="114" t="e">
        <f t="shared" si="38"/>
        <v>#REF!</v>
      </c>
      <c r="AU28" s="114" t="e">
        <f>+E28+#REF!</f>
        <v>#REF!</v>
      </c>
      <c r="AV28" s="114">
        <f t="shared" si="20"/>
        <v>0</v>
      </c>
      <c r="AW28" s="114" t="e">
        <f t="shared" si="21"/>
        <v>#REF!</v>
      </c>
      <c r="AX28" s="114" t="e">
        <f t="shared" si="22"/>
        <v>#REF!</v>
      </c>
      <c r="AY28" s="114" t="e">
        <f t="shared" si="23"/>
        <v>#REF!</v>
      </c>
      <c r="AZ28" s="114">
        <f t="shared" si="24"/>
        <v>0</v>
      </c>
      <c r="BA28" s="110">
        <f t="shared" si="25"/>
        <v>0</v>
      </c>
    </row>
    <row r="29" spans="2:53" ht="12.75" customHeight="1">
      <c r="B29" s="647" t="s">
        <v>155</v>
      </c>
      <c r="C29" s="112"/>
      <c r="D29" s="113" t="s">
        <v>156</v>
      </c>
      <c r="E29" s="73"/>
      <c r="F29" s="706"/>
      <c r="G29" s="716">
        <f t="shared" si="2"/>
        <v>0</v>
      </c>
      <c r="M29" s="127" t="s">
        <v>155</v>
      </c>
      <c r="N29" s="128"/>
      <c r="O29" s="129" t="s">
        <v>156</v>
      </c>
      <c r="P29" s="73"/>
      <c r="Q29" s="159">
        <f t="shared" si="28"/>
        <v>0</v>
      </c>
      <c r="R29" s="73"/>
      <c r="S29" s="159">
        <f t="shared" si="29"/>
        <v>0</v>
      </c>
      <c r="T29" s="73" t="e">
        <f>+#REF!</f>
        <v>#REF!</v>
      </c>
      <c r="U29" s="159" t="e">
        <f t="shared" si="30"/>
        <v>#REF!</v>
      </c>
      <c r="V29" s="73"/>
      <c r="W29" s="159">
        <f t="shared" si="31"/>
        <v>0</v>
      </c>
      <c r="X29" s="73" t="e">
        <f>+#REF!</f>
        <v>#REF!</v>
      </c>
      <c r="Y29" s="159" t="e">
        <f t="shared" si="32"/>
        <v>#REF!</v>
      </c>
      <c r="Z29" s="73">
        <f t="shared" si="33"/>
        <v>0</v>
      </c>
      <c r="AA29" s="114">
        <f t="shared" si="9"/>
        <v>0</v>
      </c>
      <c r="AB29" s="114" t="e">
        <f t="shared" si="10"/>
        <v>#REF!</v>
      </c>
      <c r="AC29" s="114" t="e">
        <f t="shared" si="11"/>
        <v>#REF!</v>
      </c>
      <c r="AD29" s="114" t="e">
        <f t="shared" si="12"/>
        <v>#REF!</v>
      </c>
      <c r="AE29" s="114">
        <f t="shared" si="13"/>
        <v>0</v>
      </c>
      <c r="AF29" s="110">
        <f t="shared" si="14"/>
        <v>0</v>
      </c>
      <c r="AH29" s="127" t="s">
        <v>155</v>
      </c>
      <c r="AI29" s="128"/>
      <c r="AJ29" s="129" t="s">
        <v>156</v>
      </c>
      <c r="AK29" s="73"/>
      <c r="AL29" s="159">
        <f t="shared" si="34"/>
        <v>0</v>
      </c>
      <c r="AM29" s="73"/>
      <c r="AN29" s="159">
        <f t="shared" si="35"/>
        <v>0</v>
      </c>
      <c r="AO29" s="73" t="e">
        <f>#REF!+#REF!</f>
        <v>#REF!</v>
      </c>
      <c r="AP29" s="159" t="e">
        <f t="shared" si="36"/>
        <v>#REF!</v>
      </c>
      <c r="AQ29" s="73"/>
      <c r="AR29" s="159">
        <f t="shared" si="37"/>
        <v>0</v>
      </c>
      <c r="AS29" s="73" t="e">
        <f>#REF!+#REF!</f>
        <v>#REF!</v>
      </c>
      <c r="AT29" s="159" t="e">
        <f t="shared" si="38"/>
        <v>#REF!</v>
      </c>
      <c r="AU29" s="73" t="e">
        <f>+E29+#REF!</f>
        <v>#REF!</v>
      </c>
      <c r="AV29" s="114">
        <f t="shared" si="20"/>
        <v>0</v>
      </c>
      <c r="AW29" s="114" t="e">
        <f t="shared" si="21"/>
        <v>#REF!</v>
      </c>
      <c r="AX29" s="114" t="e">
        <f t="shared" si="22"/>
        <v>#REF!</v>
      </c>
      <c r="AY29" s="114" t="e">
        <f t="shared" si="23"/>
        <v>#REF!</v>
      </c>
      <c r="AZ29" s="114">
        <f t="shared" si="24"/>
        <v>0</v>
      </c>
      <c r="BA29" s="110">
        <f t="shared" si="25"/>
        <v>0</v>
      </c>
    </row>
    <row r="30" spans="2:53" ht="12.75" customHeight="1">
      <c r="B30" s="647" t="s">
        <v>157</v>
      </c>
      <c r="C30" s="112"/>
      <c r="D30" s="113" t="s">
        <v>158</v>
      </c>
      <c r="E30" s="73"/>
      <c r="F30" s="706"/>
      <c r="G30" s="716">
        <f t="shared" si="2"/>
        <v>0</v>
      </c>
      <c r="M30" s="127" t="s">
        <v>157</v>
      </c>
      <c r="N30" s="128"/>
      <c r="O30" s="129" t="s">
        <v>158</v>
      </c>
      <c r="P30" s="73"/>
      <c r="Q30" s="159">
        <f t="shared" si="28"/>
        <v>0</v>
      </c>
      <c r="R30" s="73"/>
      <c r="S30" s="159">
        <f t="shared" si="29"/>
        <v>0</v>
      </c>
      <c r="T30" s="73" t="e">
        <f>+#REF!</f>
        <v>#REF!</v>
      </c>
      <c r="U30" s="159" t="e">
        <f t="shared" si="30"/>
        <v>#REF!</v>
      </c>
      <c r="V30" s="73"/>
      <c r="W30" s="159">
        <f t="shared" si="31"/>
        <v>0</v>
      </c>
      <c r="X30" s="73" t="e">
        <f>+#REF!</f>
        <v>#REF!</v>
      </c>
      <c r="Y30" s="159" t="e">
        <f t="shared" si="32"/>
        <v>#REF!</v>
      </c>
      <c r="Z30" s="73">
        <f t="shared" si="33"/>
        <v>0</v>
      </c>
      <c r="AA30" s="114">
        <f t="shared" si="9"/>
        <v>0</v>
      </c>
      <c r="AB30" s="114" t="e">
        <f t="shared" si="10"/>
        <v>#REF!</v>
      </c>
      <c r="AC30" s="114" t="e">
        <f t="shared" si="11"/>
        <v>#REF!</v>
      </c>
      <c r="AD30" s="114" t="e">
        <f t="shared" si="12"/>
        <v>#REF!</v>
      </c>
      <c r="AE30" s="114">
        <f t="shared" si="13"/>
        <v>0</v>
      </c>
      <c r="AF30" s="110">
        <f t="shared" si="14"/>
        <v>0</v>
      </c>
      <c r="AH30" s="127" t="s">
        <v>157</v>
      </c>
      <c r="AI30" s="128"/>
      <c r="AJ30" s="129" t="s">
        <v>158</v>
      </c>
      <c r="AK30" s="73"/>
      <c r="AL30" s="159">
        <f t="shared" si="34"/>
        <v>0</v>
      </c>
      <c r="AM30" s="73"/>
      <c r="AN30" s="159">
        <f t="shared" si="35"/>
        <v>0</v>
      </c>
      <c r="AO30" s="73" t="e">
        <f>#REF!+#REF!</f>
        <v>#REF!</v>
      </c>
      <c r="AP30" s="159" t="e">
        <f t="shared" si="36"/>
        <v>#REF!</v>
      </c>
      <c r="AQ30" s="73"/>
      <c r="AR30" s="159">
        <f t="shared" si="37"/>
        <v>0</v>
      </c>
      <c r="AS30" s="73" t="e">
        <f>#REF!+#REF!</f>
        <v>#REF!</v>
      </c>
      <c r="AT30" s="159" t="e">
        <f t="shared" si="38"/>
        <v>#REF!</v>
      </c>
      <c r="AU30" s="73" t="e">
        <f>+E30+#REF!</f>
        <v>#REF!</v>
      </c>
      <c r="AV30" s="114">
        <f t="shared" si="20"/>
        <v>0</v>
      </c>
      <c r="AW30" s="114" t="e">
        <f t="shared" si="21"/>
        <v>#REF!</v>
      </c>
      <c r="AX30" s="114" t="e">
        <f t="shared" si="22"/>
        <v>#REF!</v>
      </c>
      <c r="AY30" s="114" t="e">
        <f t="shared" si="23"/>
        <v>#REF!</v>
      </c>
      <c r="AZ30" s="114">
        <f t="shared" si="24"/>
        <v>0</v>
      </c>
      <c r="BA30" s="110">
        <f t="shared" si="25"/>
        <v>0</v>
      </c>
    </row>
    <row r="31" spans="2:53" ht="12.75" customHeight="1">
      <c r="B31" s="647" t="s">
        <v>159</v>
      </c>
      <c r="C31" s="112"/>
      <c r="D31" s="113" t="s">
        <v>160</v>
      </c>
      <c r="E31" s="73"/>
      <c r="F31" s="706"/>
      <c r="G31" s="716">
        <f t="shared" si="2"/>
        <v>0</v>
      </c>
      <c r="M31" s="127" t="s">
        <v>159</v>
      </c>
      <c r="N31" s="128"/>
      <c r="O31" s="129" t="s">
        <v>160</v>
      </c>
      <c r="P31" s="73"/>
      <c r="Q31" s="159">
        <f t="shared" si="28"/>
        <v>0</v>
      </c>
      <c r="R31" s="73"/>
      <c r="S31" s="159">
        <f t="shared" si="29"/>
        <v>0</v>
      </c>
      <c r="T31" s="73" t="e">
        <f>+#REF!</f>
        <v>#REF!</v>
      </c>
      <c r="U31" s="159" t="e">
        <f t="shared" si="30"/>
        <v>#REF!</v>
      </c>
      <c r="V31" s="73"/>
      <c r="W31" s="159">
        <f t="shared" si="31"/>
        <v>0</v>
      </c>
      <c r="X31" s="73" t="e">
        <f>+#REF!</f>
        <v>#REF!</v>
      </c>
      <c r="Y31" s="159" t="e">
        <f t="shared" si="32"/>
        <v>#REF!</v>
      </c>
      <c r="Z31" s="73">
        <f t="shared" si="33"/>
        <v>0</v>
      </c>
      <c r="AA31" s="114">
        <f t="shared" si="9"/>
        <v>0</v>
      </c>
      <c r="AB31" s="114" t="e">
        <f t="shared" si="10"/>
        <v>#REF!</v>
      </c>
      <c r="AC31" s="114" t="e">
        <f t="shared" si="11"/>
        <v>#REF!</v>
      </c>
      <c r="AD31" s="114" t="e">
        <f t="shared" si="12"/>
        <v>#REF!</v>
      </c>
      <c r="AE31" s="114">
        <f t="shared" si="13"/>
        <v>0</v>
      </c>
      <c r="AF31" s="110">
        <f t="shared" si="14"/>
        <v>0</v>
      </c>
      <c r="AH31" s="127" t="s">
        <v>159</v>
      </c>
      <c r="AI31" s="128"/>
      <c r="AJ31" s="129" t="s">
        <v>160</v>
      </c>
      <c r="AK31" s="73"/>
      <c r="AL31" s="159">
        <f t="shared" si="34"/>
        <v>0</v>
      </c>
      <c r="AM31" s="73"/>
      <c r="AN31" s="159">
        <f t="shared" si="35"/>
        <v>0</v>
      </c>
      <c r="AO31" s="73" t="e">
        <f>#REF!+#REF!</f>
        <v>#REF!</v>
      </c>
      <c r="AP31" s="159" t="e">
        <f t="shared" si="36"/>
        <v>#REF!</v>
      </c>
      <c r="AQ31" s="73"/>
      <c r="AR31" s="159">
        <f t="shared" si="37"/>
        <v>0</v>
      </c>
      <c r="AS31" s="73" t="e">
        <f>#REF!+#REF!</f>
        <v>#REF!</v>
      </c>
      <c r="AT31" s="159" t="e">
        <f t="shared" si="38"/>
        <v>#REF!</v>
      </c>
      <c r="AU31" s="73" t="e">
        <f>+E31+#REF!</f>
        <v>#REF!</v>
      </c>
      <c r="AV31" s="114">
        <f t="shared" si="20"/>
        <v>0</v>
      </c>
      <c r="AW31" s="114" t="e">
        <f t="shared" si="21"/>
        <v>#REF!</v>
      </c>
      <c r="AX31" s="114" t="e">
        <f t="shared" si="22"/>
        <v>#REF!</v>
      </c>
      <c r="AY31" s="114" t="e">
        <f t="shared" si="23"/>
        <v>#REF!</v>
      </c>
      <c r="AZ31" s="114">
        <f t="shared" si="24"/>
        <v>0</v>
      </c>
      <c r="BA31" s="110">
        <f t="shared" si="25"/>
        <v>0</v>
      </c>
    </row>
    <row r="32" spans="2:53" ht="12.75" customHeight="1">
      <c r="B32" s="647" t="s">
        <v>161</v>
      </c>
      <c r="C32" s="112"/>
      <c r="D32" s="113" t="s">
        <v>162</v>
      </c>
      <c r="E32" s="73"/>
      <c r="F32" s="706"/>
      <c r="G32" s="716">
        <f t="shared" si="2"/>
        <v>0</v>
      </c>
      <c r="M32" s="127" t="s">
        <v>161</v>
      </c>
      <c r="N32" s="128"/>
      <c r="O32" s="129" t="s">
        <v>162</v>
      </c>
      <c r="P32" s="73"/>
      <c r="Q32" s="159">
        <f t="shared" si="28"/>
        <v>0</v>
      </c>
      <c r="R32" s="73"/>
      <c r="S32" s="159">
        <f t="shared" si="29"/>
        <v>0</v>
      </c>
      <c r="T32" s="73" t="e">
        <f>+#REF!</f>
        <v>#REF!</v>
      </c>
      <c r="U32" s="159" t="e">
        <f t="shared" si="30"/>
        <v>#REF!</v>
      </c>
      <c r="V32" s="73"/>
      <c r="W32" s="159">
        <f t="shared" si="31"/>
        <v>0</v>
      </c>
      <c r="X32" s="73" t="e">
        <f>+#REF!</f>
        <v>#REF!</v>
      </c>
      <c r="Y32" s="159" t="e">
        <f t="shared" si="32"/>
        <v>#REF!</v>
      </c>
      <c r="Z32" s="73">
        <f t="shared" si="33"/>
        <v>0</v>
      </c>
      <c r="AA32" s="114">
        <f t="shared" si="9"/>
        <v>0</v>
      </c>
      <c r="AB32" s="114" t="e">
        <f t="shared" si="10"/>
        <v>#REF!</v>
      </c>
      <c r="AC32" s="114" t="e">
        <f t="shared" si="11"/>
        <v>#REF!</v>
      </c>
      <c r="AD32" s="114" t="e">
        <f t="shared" si="12"/>
        <v>#REF!</v>
      </c>
      <c r="AE32" s="114">
        <f t="shared" si="13"/>
        <v>0</v>
      </c>
      <c r="AF32" s="110">
        <f t="shared" si="14"/>
        <v>0</v>
      </c>
      <c r="AH32" s="127" t="s">
        <v>161</v>
      </c>
      <c r="AI32" s="128"/>
      <c r="AJ32" s="129" t="s">
        <v>162</v>
      </c>
      <c r="AK32" s="73"/>
      <c r="AL32" s="159">
        <f t="shared" si="34"/>
        <v>0</v>
      </c>
      <c r="AM32" s="73"/>
      <c r="AN32" s="159">
        <f t="shared" si="35"/>
        <v>0</v>
      </c>
      <c r="AO32" s="73" t="e">
        <f>#REF!+#REF!</f>
        <v>#REF!</v>
      </c>
      <c r="AP32" s="159" t="e">
        <f t="shared" si="36"/>
        <v>#REF!</v>
      </c>
      <c r="AQ32" s="73"/>
      <c r="AR32" s="159">
        <f t="shared" si="37"/>
        <v>0</v>
      </c>
      <c r="AS32" s="73" t="e">
        <f>#REF!+#REF!</f>
        <v>#REF!</v>
      </c>
      <c r="AT32" s="159" t="e">
        <f t="shared" si="38"/>
        <v>#REF!</v>
      </c>
      <c r="AU32" s="73" t="e">
        <f>+E32+#REF!</f>
        <v>#REF!</v>
      </c>
      <c r="AV32" s="114">
        <f t="shared" si="20"/>
        <v>0</v>
      </c>
      <c r="AW32" s="114" t="e">
        <f t="shared" si="21"/>
        <v>#REF!</v>
      </c>
      <c r="AX32" s="114" t="e">
        <f t="shared" si="22"/>
        <v>#REF!</v>
      </c>
      <c r="AY32" s="114" t="e">
        <f t="shared" si="23"/>
        <v>#REF!</v>
      </c>
      <c r="AZ32" s="114">
        <f t="shared" si="24"/>
        <v>0</v>
      </c>
      <c r="BA32" s="110">
        <f t="shared" si="25"/>
        <v>0</v>
      </c>
    </row>
    <row r="33" spans="2:53" ht="12.75" customHeight="1">
      <c r="B33" s="647" t="s">
        <v>163</v>
      </c>
      <c r="C33" s="112"/>
      <c r="D33" s="113" t="s">
        <v>164</v>
      </c>
      <c r="E33" s="73"/>
      <c r="F33" s="706"/>
      <c r="G33" s="716">
        <f t="shared" si="2"/>
        <v>0</v>
      </c>
      <c r="M33" s="127" t="s">
        <v>163</v>
      </c>
      <c r="N33" s="128"/>
      <c r="O33" s="129" t="s">
        <v>164</v>
      </c>
      <c r="P33" s="73"/>
      <c r="Q33" s="159">
        <f t="shared" si="28"/>
        <v>0</v>
      </c>
      <c r="R33" s="73"/>
      <c r="S33" s="159">
        <f t="shared" si="29"/>
        <v>0</v>
      </c>
      <c r="T33" s="73" t="e">
        <f>+#REF!</f>
        <v>#REF!</v>
      </c>
      <c r="U33" s="159" t="e">
        <f t="shared" si="30"/>
        <v>#REF!</v>
      </c>
      <c r="V33" s="73"/>
      <c r="W33" s="159">
        <f t="shared" si="31"/>
        <v>0</v>
      </c>
      <c r="X33" s="73" t="e">
        <f>+#REF!</f>
        <v>#REF!</v>
      </c>
      <c r="Y33" s="159" t="e">
        <f t="shared" si="32"/>
        <v>#REF!</v>
      </c>
      <c r="Z33" s="73">
        <f t="shared" si="33"/>
        <v>0</v>
      </c>
      <c r="AA33" s="114">
        <f t="shared" si="9"/>
        <v>0</v>
      </c>
      <c r="AB33" s="114" t="e">
        <f t="shared" si="10"/>
        <v>#REF!</v>
      </c>
      <c r="AC33" s="114" t="e">
        <f t="shared" si="11"/>
        <v>#REF!</v>
      </c>
      <c r="AD33" s="114" t="e">
        <f t="shared" si="12"/>
        <v>#REF!</v>
      </c>
      <c r="AE33" s="114">
        <f t="shared" si="13"/>
        <v>0</v>
      </c>
      <c r="AF33" s="110">
        <f t="shared" si="14"/>
        <v>0</v>
      </c>
      <c r="AH33" s="127" t="s">
        <v>163</v>
      </c>
      <c r="AI33" s="128"/>
      <c r="AJ33" s="129" t="s">
        <v>164</v>
      </c>
      <c r="AK33" s="73"/>
      <c r="AL33" s="159">
        <f t="shared" si="34"/>
        <v>0</v>
      </c>
      <c r="AM33" s="73"/>
      <c r="AN33" s="159">
        <f t="shared" si="35"/>
        <v>0</v>
      </c>
      <c r="AO33" s="73" t="e">
        <f>#REF!+#REF!</f>
        <v>#REF!</v>
      </c>
      <c r="AP33" s="159" t="e">
        <f t="shared" si="36"/>
        <v>#REF!</v>
      </c>
      <c r="AQ33" s="73"/>
      <c r="AR33" s="159">
        <f t="shared" si="37"/>
        <v>0</v>
      </c>
      <c r="AS33" s="73" t="e">
        <f>#REF!+#REF!</f>
        <v>#REF!</v>
      </c>
      <c r="AT33" s="159" t="e">
        <f t="shared" si="38"/>
        <v>#REF!</v>
      </c>
      <c r="AU33" s="73" t="e">
        <f>+E33+#REF!</f>
        <v>#REF!</v>
      </c>
      <c r="AV33" s="114">
        <f t="shared" si="20"/>
        <v>0</v>
      </c>
      <c r="AW33" s="114" t="e">
        <f t="shared" si="21"/>
        <v>#REF!</v>
      </c>
      <c r="AX33" s="114" t="e">
        <f t="shared" si="22"/>
        <v>#REF!</v>
      </c>
      <c r="AY33" s="114" t="e">
        <f t="shared" si="23"/>
        <v>#REF!</v>
      </c>
      <c r="AZ33" s="114">
        <f t="shared" si="24"/>
        <v>0</v>
      </c>
      <c r="BA33" s="110">
        <f t="shared" si="25"/>
        <v>0</v>
      </c>
    </row>
    <row r="34" spans="2:53" ht="12.75" customHeight="1">
      <c r="B34" s="647" t="s">
        <v>165</v>
      </c>
      <c r="C34" s="112"/>
      <c r="D34" s="113" t="s">
        <v>166</v>
      </c>
      <c r="E34" s="73"/>
      <c r="F34" s="706"/>
      <c r="G34" s="716">
        <f t="shared" si="2"/>
        <v>0</v>
      </c>
      <c r="M34" s="127" t="s">
        <v>165</v>
      </c>
      <c r="N34" s="128"/>
      <c r="O34" s="129" t="s">
        <v>166</v>
      </c>
      <c r="P34" s="73"/>
      <c r="Q34" s="159">
        <f t="shared" si="28"/>
        <v>0</v>
      </c>
      <c r="R34" s="73"/>
      <c r="S34" s="159">
        <f t="shared" si="29"/>
        <v>0</v>
      </c>
      <c r="T34" s="73" t="e">
        <f>+#REF!</f>
        <v>#REF!</v>
      </c>
      <c r="U34" s="159" t="e">
        <f t="shared" si="30"/>
        <v>#REF!</v>
      </c>
      <c r="V34" s="73"/>
      <c r="W34" s="159">
        <f t="shared" si="31"/>
        <v>0</v>
      </c>
      <c r="X34" s="73" t="e">
        <f>+#REF!</f>
        <v>#REF!</v>
      </c>
      <c r="Y34" s="159" t="e">
        <f t="shared" si="32"/>
        <v>#REF!</v>
      </c>
      <c r="Z34" s="73">
        <f t="shared" si="33"/>
        <v>0</v>
      </c>
      <c r="AA34" s="114">
        <f t="shared" si="9"/>
        <v>0</v>
      </c>
      <c r="AB34" s="114" t="e">
        <f t="shared" si="10"/>
        <v>#REF!</v>
      </c>
      <c r="AC34" s="114" t="e">
        <f t="shared" si="11"/>
        <v>#REF!</v>
      </c>
      <c r="AD34" s="114" t="e">
        <f t="shared" si="12"/>
        <v>#REF!</v>
      </c>
      <c r="AE34" s="114">
        <f t="shared" si="13"/>
        <v>0</v>
      </c>
      <c r="AF34" s="110">
        <f t="shared" si="14"/>
        <v>0</v>
      </c>
      <c r="AH34" s="127" t="s">
        <v>165</v>
      </c>
      <c r="AI34" s="128"/>
      <c r="AJ34" s="129" t="s">
        <v>166</v>
      </c>
      <c r="AK34" s="73"/>
      <c r="AL34" s="159">
        <f t="shared" si="34"/>
        <v>0</v>
      </c>
      <c r="AM34" s="73"/>
      <c r="AN34" s="159">
        <f t="shared" si="35"/>
        <v>0</v>
      </c>
      <c r="AO34" s="73" t="e">
        <f>#REF!+#REF!</f>
        <v>#REF!</v>
      </c>
      <c r="AP34" s="159" t="e">
        <f t="shared" si="36"/>
        <v>#REF!</v>
      </c>
      <c r="AQ34" s="73"/>
      <c r="AR34" s="159">
        <f t="shared" si="37"/>
        <v>0</v>
      </c>
      <c r="AS34" s="73" t="e">
        <f>#REF!+#REF!</f>
        <v>#REF!</v>
      </c>
      <c r="AT34" s="159" t="e">
        <f t="shared" si="38"/>
        <v>#REF!</v>
      </c>
      <c r="AU34" s="73" t="e">
        <f>+E34+#REF!</f>
        <v>#REF!</v>
      </c>
      <c r="AV34" s="114">
        <f t="shared" si="20"/>
        <v>0</v>
      </c>
      <c r="AW34" s="114" t="e">
        <f t="shared" si="21"/>
        <v>#REF!</v>
      </c>
      <c r="AX34" s="114" t="e">
        <f t="shared" si="22"/>
        <v>#REF!</v>
      </c>
      <c r="AY34" s="114" t="e">
        <f t="shared" si="23"/>
        <v>#REF!</v>
      </c>
      <c r="AZ34" s="114">
        <f t="shared" si="24"/>
        <v>0</v>
      </c>
      <c r="BA34" s="110">
        <f t="shared" si="25"/>
        <v>0</v>
      </c>
    </row>
    <row r="35" spans="2:53" ht="12.75" customHeight="1">
      <c r="B35" s="647" t="s">
        <v>167</v>
      </c>
      <c r="C35" s="112"/>
      <c r="D35" s="113" t="s">
        <v>168</v>
      </c>
      <c r="E35" s="73"/>
      <c r="F35" s="706"/>
      <c r="G35" s="716">
        <f t="shared" si="2"/>
        <v>0</v>
      </c>
      <c r="M35" s="127" t="s">
        <v>167</v>
      </c>
      <c r="N35" s="128"/>
      <c r="O35" s="129" t="s">
        <v>168</v>
      </c>
      <c r="P35" s="73"/>
      <c r="Q35" s="159">
        <f t="shared" si="28"/>
        <v>0</v>
      </c>
      <c r="R35" s="73"/>
      <c r="S35" s="159">
        <f t="shared" si="29"/>
        <v>0</v>
      </c>
      <c r="T35" s="73" t="e">
        <f>+#REF!</f>
        <v>#REF!</v>
      </c>
      <c r="U35" s="159" t="e">
        <f t="shared" si="30"/>
        <v>#REF!</v>
      </c>
      <c r="V35" s="73"/>
      <c r="W35" s="159">
        <f t="shared" si="31"/>
        <v>0</v>
      </c>
      <c r="X35" s="73" t="e">
        <f>+#REF!</f>
        <v>#REF!</v>
      </c>
      <c r="Y35" s="159" t="e">
        <f t="shared" si="32"/>
        <v>#REF!</v>
      </c>
      <c r="Z35" s="73">
        <f t="shared" si="33"/>
        <v>0</v>
      </c>
      <c r="AA35" s="114">
        <f t="shared" si="9"/>
        <v>0</v>
      </c>
      <c r="AB35" s="114" t="e">
        <f t="shared" si="10"/>
        <v>#REF!</v>
      </c>
      <c r="AC35" s="114" t="e">
        <f t="shared" si="11"/>
        <v>#REF!</v>
      </c>
      <c r="AD35" s="114" t="e">
        <f t="shared" si="12"/>
        <v>#REF!</v>
      </c>
      <c r="AE35" s="114">
        <f t="shared" si="13"/>
        <v>0</v>
      </c>
      <c r="AF35" s="110">
        <f t="shared" si="14"/>
        <v>0</v>
      </c>
      <c r="AH35" s="127" t="s">
        <v>167</v>
      </c>
      <c r="AI35" s="128"/>
      <c r="AJ35" s="129" t="s">
        <v>168</v>
      </c>
      <c r="AK35" s="73"/>
      <c r="AL35" s="159">
        <f t="shared" si="34"/>
        <v>0</v>
      </c>
      <c r="AM35" s="73"/>
      <c r="AN35" s="159">
        <f t="shared" si="35"/>
        <v>0</v>
      </c>
      <c r="AO35" s="73" t="e">
        <f>#REF!+#REF!</f>
        <v>#REF!</v>
      </c>
      <c r="AP35" s="159" t="e">
        <f t="shared" si="36"/>
        <v>#REF!</v>
      </c>
      <c r="AQ35" s="73"/>
      <c r="AR35" s="159">
        <f t="shared" si="37"/>
        <v>0</v>
      </c>
      <c r="AS35" s="73" t="e">
        <f>#REF!+#REF!</f>
        <v>#REF!</v>
      </c>
      <c r="AT35" s="159" t="e">
        <f t="shared" si="38"/>
        <v>#REF!</v>
      </c>
      <c r="AU35" s="73" t="e">
        <f>+E35+#REF!</f>
        <v>#REF!</v>
      </c>
      <c r="AV35" s="114">
        <f t="shared" si="20"/>
        <v>0</v>
      </c>
      <c r="AW35" s="114" t="e">
        <f t="shared" si="21"/>
        <v>#REF!</v>
      </c>
      <c r="AX35" s="114" t="e">
        <f t="shared" si="22"/>
        <v>#REF!</v>
      </c>
      <c r="AY35" s="114" t="e">
        <f t="shared" si="23"/>
        <v>#REF!</v>
      </c>
      <c r="AZ35" s="114">
        <f t="shared" si="24"/>
        <v>0</v>
      </c>
      <c r="BA35" s="110">
        <f t="shared" si="25"/>
        <v>0</v>
      </c>
    </row>
    <row r="36" spans="2:53" ht="12.75" customHeight="1">
      <c r="B36" s="647" t="s">
        <v>169</v>
      </c>
      <c r="C36" s="112"/>
      <c r="D36" s="113" t="s">
        <v>170</v>
      </c>
      <c r="E36" s="73"/>
      <c r="F36" s="706"/>
      <c r="G36" s="716">
        <f t="shared" si="2"/>
        <v>0</v>
      </c>
      <c r="M36" s="127" t="s">
        <v>169</v>
      </c>
      <c r="N36" s="128"/>
      <c r="O36" s="129" t="s">
        <v>170</v>
      </c>
      <c r="P36" s="73"/>
      <c r="Q36" s="159">
        <f t="shared" si="28"/>
        <v>0</v>
      </c>
      <c r="R36" s="73"/>
      <c r="S36" s="159">
        <f t="shared" si="29"/>
        <v>0</v>
      </c>
      <c r="T36" s="73" t="e">
        <f>+#REF!</f>
        <v>#REF!</v>
      </c>
      <c r="U36" s="159" t="e">
        <f t="shared" si="30"/>
        <v>#REF!</v>
      </c>
      <c r="V36" s="73"/>
      <c r="W36" s="159">
        <f t="shared" si="31"/>
        <v>0</v>
      </c>
      <c r="X36" s="73" t="e">
        <f>+#REF!</f>
        <v>#REF!</v>
      </c>
      <c r="Y36" s="159" t="e">
        <f t="shared" si="32"/>
        <v>#REF!</v>
      </c>
      <c r="Z36" s="73">
        <f t="shared" si="33"/>
        <v>0</v>
      </c>
      <c r="AA36" s="114">
        <f t="shared" si="9"/>
        <v>0</v>
      </c>
      <c r="AB36" s="114" t="e">
        <f t="shared" si="10"/>
        <v>#REF!</v>
      </c>
      <c r="AC36" s="114" t="e">
        <f t="shared" si="11"/>
        <v>#REF!</v>
      </c>
      <c r="AD36" s="114" t="e">
        <f t="shared" si="12"/>
        <v>#REF!</v>
      </c>
      <c r="AE36" s="114">
        <f t="shared" si="13"/>
        <v>0</v>
      </c>
      <c r="AF36" s="110">
        <f t="shared" si="14"/>
        <v>0</v>
      </c>
      <c r="AH36" s="127" t="s">
        <v>169</v>
      </c>
      <c r="AI36" s="128"/>
      <c r="AJ36" s="129" t="s">
        <v>170</v>
      </c>
      <c r="AK36" s="73"/>
      <c r="AL36" s="159">
        <f t="shared" si="34"/>
        <v>0</v>
      </c>
      <c r="AM36" s="73"/>
      <c r="AN36" s="159">
        <f t="shared" si="35"/>
        <v>0</v>
      </c>
      <c r="AO36" s="73" t="e">
        <f>#REF!+#REF!</f>
        <v>#REF!</v>
      </c>
      <c r="AP36" s="159" t="e">
        <f t="shared" si="36"/>
        <v>#REF!</v>
      </c>
      <c r="AQ36" s="73"/>
      <c r="AR36" s="159">
        <f t="shared" si="37"/>
        <v>0</v>
      </c>
      <c r="AS36" s="73" t="e">
        <f>#REF!+#REF!</f>
        <v>#REF!</v>
      </c>
      <c r="AT36" s="159" t="e">
        <f t="shared" si="38"/>
        <v>#REF!</v>
      </c>
      <c r="AU36" s="73" t="e">
        <f>+E36+#REF!</f>
        <v>#REF!</v>
      </c>
      <c r="AV36" s="114">
        <f t="shared" si="20"/>
        <v>0</v>
      </c>
      <c r="AW36" s="114" t="e">
        <f t="shared" si="21"/>
        <v>#REF!</v>
      </c>
      <c r="AX36" s="114" t="e">
        <f t="shared" si="22"/>
        <v>#REF!</v>
      </c>
      <c r="AY36" s="114" t="e">
        <f t="shared" si="23"/>
        <v>#REF!</v>
      </c>
      <c r="AZ36" s="114">
        <f t="shared" si="24"/>
        <v>0</v>
      </c>
      <c r="BA36" s="110">
        <f t="shared" si="25"/>
        <v>0</v>
      </c>
    </row>
    <row r="37" spans="2:53" ht="12.75" customHeight="1">
      <c r="B37" s="647" t="s">
        <v>171</v>
      </c>
      <c r="C37" s="112"/>
      <c r="D37" s="113" t="s">
        <v>172</v>
      </c>
      <c r="E37" s="73"/>
      <c r="F37" s="706"/>
      <c r="G37" s="716">
        <f t="shared" si="2"/>
        <v>0</v>
      </c>
      <c r="M37" s="127" t="s">
        <v>171</v>
      </c>
      <c r="N37" s="128"/>
      <c r="O37" s="129" t="s">
        <v>172</v>
      </c>
      <c r="P37" s="73"/>
      <c r="Q37" s="159">
        <f t="shared" si="28"/>
        <v>0</v>
      </c>
      <c r="R37" s="73"/>
      <c r="S37" s="159">
        <f t="shared" si="29"/>
        <v>0</v>
      </c>
      <c r="T37" s="73" t="e">
        <f>+#REF!</f>
        <v>#REF!</v>
      </c>
      <c r="U37" s="159" t="e">
        <f t="shared" si="30"/>
        <v>#REF!</v>
      </c>
      <c r="V37" s="73"/>
      <c r="W37" s="159">
        <f t="shared" si="31"/>
        <v>0</v>
      </c>
      <c r="X37" s="73" t="e">
        <f>+#REF!</f>
        <v>#REF!</v>
      </c>
      <c r="Y37" s="159" t="e">
        <f t="shared" si="32"/>
        <v>#REF!</v>
      </c>
      <c r="Z37" s="73">
        <f t="shared" si="33"/>
        <v>0</v>
      </c>
      <c r="AA37" s="114">
        <f t="shared" si="9"/>
        <v>0</v>
      </c>
      <c r="AB37" s="114" t="e">
        <f t="shared" si="10"/>
        <v>#REF!</v>
      </c>
      <c r="AC37" s="114" t="e">
        <f t="shared" si="11"/>
        <v>#REF!</v>
      </c>
      <c r="AD37" s="114" t="e">
        <f t="shared" si="12"/>
        <v>#REF!</v>
      </c>
      <c r="AE37" s="114">
        <f t="shared" si="13"/>
        <v>0</v>
      </c>
      <c r="AF37" s="110">
        <f t="shared" si="14"/>
        <v>0</v>
      </c>
      <c r="AH37" s="127" t="s">
        <v>171</v>
      </c>
      <c r="AI37" s="128"/>
      <c r="AJ37" s="129" t="s">
        <v>172</v>
      </c>
      <c r="AK37" s="73"/>
      <c r="AL37" s="159">
        <f t="shared" si="34"/>
        <v>0</v>
      </c>
      <c r="AM37" s="73"/>
      <c r="AN37" s="159">
        <f t="shared" si="35"/>
        <v>0</v>
      </c>
      <c r="AO37" s="73" t="e">
        <f>#REF!+#REF!</f>
        <v>#REF!</v>
      </c>
      <c r="AP37" s="159" t="e">
        <f t="shared" si="36"/>
        <v>#REF!</v>
      </c>
      <c r="AQ37" s="73"/>
      <c r="AR37" s="159">
        <f t="shared" si="37"/>
        <v>0</v>
      </c>
      <c r="AS37" s="73" t="e">
        <f>#REF!+#REF!</f>
        <v>#REF!</v>
      </c>
      <c r="AT37" s="159" t="e">
        <f t="shared" si="38"/>
        <v>#REF!</v>
      </c>
      <c r="AU37" s="73" t="e">
        <f>+E37+#REF!</f>
        <v>#REF!</v>
      </c>
      <c r="AV37" s="114">
        <f t="shared" si="20"/>
        <v>0</v>
      </c>
      <c r="AW37" s="114" t="e">
        <f t="shared" si="21"/>
        <v>#REF!</v>
      </c>
      <c r="AX37" s="114" t="e">
        <f t="shared" si="22"/>
        <v>#REF!</v>
      </c>
      <c r="AY37" s="114" t="e">
        <f t="shared" si="23"/>
        <v>#REF!</v>
      </c>
      <c r="AZ37" s="114">
        <f t="shared" si="24"/>
        <v>0</v>
      </c>
      <c r="BA37" s="110">
        <f t="shared" si="25"/>
        <v>0</v>
      </c>
    </row>
    <row r="38" spans="2:53" ht="12.75" customHeight="1">
      <c r="B38" s="648" t="s">
        <v>173</v>
      </c>
      <c r="C38" s="122"/>
      <c r="D38" s="125" t="s">
        <v>174</v>
      </c>
      <c r="E38" s="76"/>
      <c r="F38" s="709"/>
      <c r="G38" s="721">
        <f t="shared" si="2"/>
        <v>0</v>
      </c>
      <c r="M38" s="169" t="s">
        <v>173</v>
      </c>
      <c r="N38" s="170"/>
      <c r="O38" s="173" t="s">
        <v>174</v>
      </c>
      <c r="P38" s="76"/>
      <c r="Q38" s="168">
        <f t="shared" si="28"/>
        <v>0</v>
      </c>
      <c r="R38" s="76"/>
      <c r="S38" s="168">
        <f t="shared" si="29"/>
        <v>0</v>
      </c>
      <c r="T38" s="76" t="e">
        <f>+#REF!</f>
        <v>#REF!</v>
      </c>
      <c r="U38" s="168" t="e">
        <f t="shared" si="30"/>
        <v>#REF!</v>
      </c>
      <c r="V38" s="76"/>
      <c r="W38" s="168">
        <f t="shared" si="31"/>
        <v>0</v>
      </c>
      <c r="X38" s="76" t="e">
        <f>+#REF!</f>
        <v>#REF!</v>
      </c>
      <c r="Y38" s="168" t="e">
        <f t="shared" si="32"/>
        <v>#REF!</v>
      </c>
      <c r="Z38" s="76">
        <f t="shared" si="33"/>
        <v>0</v>
      </c>
      <c r="AA38" s="114">
        <f t="shared" si="9"/>
        <v>0</v>
      </c>
      <c r="AB38" s="114" t="e">
        <f t="shared" si="10"/>
        <v>#REF!</v>
      </c>
      <c r="AC38" s="114" t="e">
        <f t="shared" si="11"/>
        <v>#REF!</v>
      </c>
      <c r="AD38" s="114" t="e">
        <f t="shared" si="12"/>
        <v>#REF!</v>
      </c>
      <c r="AE38" s="114">
        <f t="shared" si="13"/>
        <v>0</v>
      </c>
      <c r="AF38" s="110">
        <f t="shared" si="14"/>
        <v>0</v>
      </c>
      <c r="AH38" s="169" t="s">
        <v>173</v>
      </c>
      <c r="AI38" s="170"/>
      <c r="AJ38" s="173" t="s">
        <v>174</v>
      </c>
      <c r="AK38" s="76"/>
      <c r="AL38" s="168">
        <f t="shared" si="34"/>
        <v>0</v>
      </c>
      <c r="AM38" s="76"/>
      <c r="AN38" s="168">
        <f t="shared" si="35"/>
        <v>0</v>
      </c>
      <c r="AO38" s="76" t="e">
        <f>#REF!+#REF!</f>
        <v>#REF!</v>
      </c>
      <c r="AP38" s="168" t="e">
        <f t="shared" si="36"/>
        <v>#REF!</v>
      </c>
      <c r="AQ38" s="76"/>
      <c r="AR38" s="168">
        <f t="shared" si="37"/>
        <v>0</v>
      </c>
      <c r="AS38" s="76" t="e">
        <f>#REF!+#REF!</f>
        <v>#REF!</v>
      </c>
      <c r="AT38" s="168" t="e">
        <f t="shared" si="38"/>
        <v>#REF!</v>
      </c>
      <c r="AU38" s="76" t="e">
        <f>+E38+#REF!</f>
        <v>#REF!</v>
      </c>
      <c r="AV38" s="114">
        <f t="shared" si="20"/>
        <v>0</v>
      </c>
      <c r="AW38" s="114" t="e">
        <f t="shared" si="21"/>
        <v>#REF!</v>
      </c>
      <c r="AX38" s="114" t="e">
        <f t="shared" si="22"/>
        <v>#REF!</v>
      </c>
      <c r="AY38" s="114" t="e">
        <f t="shared" si="23"/>
        <v>#REF!</v>
      </c>
      <c r="AZ38" s="114">
        <f t="shared" si="24"/>
        <v>0</v>
      </c>
      <c r="BA38" s="110">
        <f t="shared" si="25"/>
        <v>0</v>
      </c>
    </row>
    <row r="39" spans="2:53" ht="12.75" customHeight="1">
      <c r="B39" s="102" t="s">
        <v>2</v>
      </c>
      <c r="C39" s="103">
        <v>53</v>
      </c>
      <c r="D39" s="124" t="s">
        <v>16</v>
      </c>
      <c r="E39" s="97">
        <f>+E40+E41+E44+E45+E48+E49+E50+E51+E52</f>
        <v>0</v>
      </c>
      <c r="F39" s="701">
        <f>+F40+F41+F44+F45+F48+F49+F50+F51+F52</f>
        <v>0</v>
      </c>
      <c r="G39" s="719">
        <f t="shared" si="2"/>
        <v>0</v>
      </c>
      <c r="M39" s="148" t="s">
        <v>2</v>
      </c>
      <c r="N39" s="149"/>
      <c r="O39" s="172" t="s">
        <v>16</v>
      </c>
      <c r="P39" s="151">
        <f>+P40+P41+P44+P45+P48+P49+P50+P51+P52</f>
        <v>0</v>
      </c>
      <c r="Q39" s="151">
        <f aca="true" t="shared" si="39" ref="Q39:Z39">+Q40+Q41+Q44+Q45+Q48+Q49+Q50+Q51+Q52</f>
        <v>0</v>
      </c>
      <c r="R39" s="151">
        <f t="shared" si="39"/>
        <v>0</v>
      </c>
      <c r="S39" s="151">
        <f t="shared" si="39"/>
        <v>0</v>
      </c>
      <c r="T39" s="151" t="e">
        <f t="shared" si="39"/>
        <v>#REF!</v>
      </c>
      <c r="U39" s="151" t="e">
        <f t="shared" si="39"/>
        <v>#REF!</v>
      </c>
      <c r="V39" s="151">
        <f t="shared" si="39"/>
        <v>0</v>
      </c>
      <c r="W39" s="151">
        <f t="shared" si="39"/>
        <v>0</v>
      </c>
      <c r="X39" s="151" t="e">
        <f t="shared" si="39"/>
        <v>#REF!</v>
      </c>
      <c r="Y39" s="151" t="e">
        <f t="shared" si="39"/>
        <v>#REF!</v>
      </c>
      <c r="Z39" s="151">
        <f t="shared" si="39"/>
        <v>0</v>
      </c>
      <c r="AA39" s="151">
        <f t="shared" si="9"/>
        <v>0</v>
      </c>
      <c r="AB39" s="151" t="e">
        <f t="shared" si="10"/>
        <v>#REF!</v>
      </c>
      <c r="AC39" s="151" t="e">
        <f t="shared" si="11"/>
        <v>#REF!</v>
      </c>
      <c r="AD39" s="151" t="e">
        <f t="shared" si="12"/>
        <v>#REF!</v>
      </c>
      <c r="AE39" s="151">
        <f t="shared" si="13"/>
        <v>0</v>
      </c>
      <c r="AF39" s="153">
        <f t="shared" si="14"/>
        <v>0</v>
      </c>
      <c r="AH39" s="148" t="s">
        <v>2</v>
      </c>
      <c r="AI39" s="149"/>
      <c r="AJ39" s="172" t="s">
        <v>16</v>
      </c>
      <c r="AK39" s="151">
        <f aca="true" t="shared" si="40" ref="AK39:AU39">+AK40+AK41+AK44+AK45+AK48+AK49+AK50+AK51+AK52</f>
        <v>0</v>
      </c>
      <c r="AL39" s="151">
        <f t="shared" si="40"/>
        <v>0</v>
      </c>
      <c r="AM39" s="151">
        <f t="shared" si="40"/>
        <v>0</v>
      </c>
      <c r="AN39" s="151">
        <f t="shared" si="40"/>
        <v>0</v>
      </c>
      <c r="AO39" s="97" t="e">
        <f t="shared" si="40"/>
        <v>#REF!</v>
      </c>
      <c r="AP39" s="151" t="e">
        <f t="shared" si="40"/>
        <v>#REF!</v>
      </c>
      <c r="AQ39" s="151">
        <f t="shared" si="40"/>
        <v>0</v>
      </c>
      <c r="AR39" s="151">
        <f t="shared" si="40"/>
        <v>0</v>
      </c>
      <c r="AS39" s="97" t="e">
        <f t="shared" si="40"/>
        <v>#REF!</v>
      </c>
      <c r="AT39" s="151" t="e">
        <f t="shared" si="40"/>
        <v>#REF!</v>
      </c>
      <c r="AU39" s="97" t="e">
        <f t="shared" si="40"/>
        <v>#REF!</v>
      </c>
      <c r="AV39" s="151">
        <f t="shared" si="20"/>
        <v>0</v>
      </c>
      <c r="AW39" s="151" t="e">
        <f t="shared" si="21"/>
        <v>#REF!</v>
      </c>
      <c r="AX39" s="151" t="e">
        <f t="shared" si="22"/>
        <v>#REF!</v>
      </c>
      <c r="AY39" s="151" t="e">
        <f t="shared" si="23"/>
        <v>#REF!</v>
      </c>
      <c r="AZ39" s="151">
        <f t="shared" si="24"/>
        <v>0</v>
      </c>
      <c r="BA39" s="153">
        <f t="shared" si="25"/>
        <v>0</v>
      </c>
    </row>
    <row r="40" spans="2:53" ht="12.75" customHeight="1">
      <c r="B40" s="105" t="s">
        <v>34</v>
      </c>
      <c r="C40" s="106">
        <v>530</v>
      </c>
      <c r="D40" s="107" t="s">
        <v>64</v>
      </c>
      <c r="E40" s="75"/>
      <c r="F40" s="705"/>
      <c r="G40" s="715">
        <f t="shared" si="2"/>
        <v>0</v>
      </c>
      <c r="M40" s="154" t="s">
        <v>34</v>
      </c>
      <c r="N40" s="155">
        <v>530</v>
      </c>
      <c r="O40" s="156" t="s">
        <v>64</v>
      </c>
      <c r="P40" s="75"/>
      <c r="Q40" s="163">
        <f aca="true" t="shared" si="41" ref="Q40:Q55">+P40*$S$9*$W$9*$Z$9</f>
        <v>0</v>
      </c>
      <c r="R40" s="75"/>
      <c r="S40" s="163">
        <f aca="true" t="shared" si="42" ref="S40:S55">+R40*$W$9*$Z$9</f>
        <v>0</v>
      </c>
      <c r="T40" s="75" t="e">
        <f>+#REF!</f>
        <v>#REF!</v>
      </c>
      <c r="U40" s="163" t="e">
        <f aca="true" t="shared" si="43" ref="U40:U55">+T40*$W$9*$Z$9</f>
        <v>#REF!</v>
      </c>
      <c r="V40" s="75"/>
      <c r="W40" s="163">
        <f aca="true" t="shared" si="44" ref="W40:W55">+V40*$Z$9</f>
        <v>0</v>
      </c>
      <c r="X40" s="75" t="e">
        <f>+#REF!</f>
        <v>#REF!</v>
      </c>
      <c r="Y40" s="163" t="e">
        <f aca="true" t="shared" si="45" ref="Y40:Y55">+X40*$Z$9</f>
        <v>#REF!</v>
      </c>
      <c r="Z40" s="75">
        <f aca="true" t="shared" si="46" ref="Z40:Z55">+F40</f>
        <v>0</v>
      </c>
      <c r="AA40" s="108">
        <f t="shared" si="9"/>
        <v>0</v>
      </c>
      <c r="AB40" s="108" t="e">
        <f t="shared" si="10"/>
        <v>#REF!</v>
      </c>
      <c r="AC40" s="108" t="e">
        <f t="shared" si="11"/>
        <v>#REF!</v>
      </c>
      <c r="AD40" s="108" t="e">
        <f t="shared" si="12"/>
        <v>#REF!</v>
      </c>
      <c r="AE40" s="108">
        <f t="shared" si="13"/>
        <v>0</v>
      </c>
      <c r="AF40" s="109">
        <f t="shared" si="14"/>
        <v>0</v>
      </c>
      <c r="AH40" s="154" t="s">
        <v>34</v>
      </c>
      <c r="AI40" s="155">
        <v>530</v>
      </c>
      <c r="AJ40" s="156" t="s">
        <v>64</v>
      </c>
      <c r="AK40" s="75"/>
      <c r="AL40" s="163">
        <f aca="true" t="shared" si="47" ref="AL40:AL55">+AK40*$AN$9*$AR$9*$AU$9</f>
        <v>0</v>
      </c>
      <c r="AM40" s="75"/>
      <c r="AN40" s="163">
        <f aca="true" t="shared" si="48" ref="AN40:AN55">+AM40*$AR$9*$AU$9</f>
        <v>0</v>
      </c>
      <c r="AO40" s="75" t="e">
        <f>#REF!+#REF!</f>
        <v>#REF!</v>
      </c>
      <c r="AP40" s="163" t="e">
        <f aca="true" t="shared" si="49" ref="AP40:AP55">+AO40*$AR$9*$AU$9</f>
        <v>#REF!</v>
      </c>
      <c r="AQ40" s="75"/>
      <c r="AR40" s="163">
        <f aca="true" t="shared" si="50" ref="AR40:AR55">+AQ40*$AU$9</f>
        <v>0</v>
      </c>
      <c r="AS40" s="75" t="e">
        <f>#REF!+#REF!</f>
        <v>#REF!</v>
      </c>
      <c r="AT40" s="163" t="e">
        <f aca="true" t="shared" si="51" ref="AT40:AT55">+AS40*$AU$9</f>
        <v>#REF!</v>
      </c>
      <c r="AU40" s="75" t="e">
        <f>+E40+#REF!</f>
        <v>#REF!</v>
      </c>
      <c r="AV40" s="108">
        <f t="shared" si="20"/>
        <v>0</v>
      </c>
      <c r="AW40" s="108" t="e">
        <f t="shared" si="21"/>
        <v>#REF!</v>
      </c>
      <c r="AX40" s="108" t="e">
        <f t="shared" si="22"/>
        <v>#REF!</v>
      </c>
      <c r="AY40" s="108" t="e">
        <f t="shared" si="23"/>
        <v>#REF!</v>
      </c>
      <c r="AZ40" s="108">
        <f t="shared" si="24"/>
        <v>0</v>
      </c>
      <c r="BA40" s="109">
        <f t="shared" si="25"/>
        <v>0</v>
      </c>
    </row>
    <row r="41" spans="2:53" ht="12.75" customHeight="1">
      <c r="B41" s="111" t="s">
        <v>35</v>
      </c>
      <c r="C41" s="112">
        <v>531</v>
      </c>
      <c r="D41" s="113" t="s">
        <v>18</v>
      </c>
      <c r="E41" s="114">
        <f>SUM(E42:E43)</f>
        <v>0</v>
      </c>
      <c r="F41" s="704">
        <f>SUM(F42:F43)</f>
        <v>0</v>
      </c>
      <c r="G41" s="720">
        <f t="shared" si="2"/>
        <v>0</v>
      </c>
      <c r="M41" s="127" t="s">
        <v>35</v>
      </c>
      <c r="N41" s="128">
        <v>531</v>
      </c>
      <c r="O41" s="129" t="s">
        <v>18</v>
      </c>
      <c r="P41" s="114"/>
      <c r="Q41" s="114">
        <f t="shared" si="41"/>
        <v>0</v>
      </c>
      <c r="R41" s="114"/>
      <c r="S41" s="114">
        <f t="shared" si="42"/>
        <v>0</v>
      </c>
      <c r="T41" s="114" t="e">
        <f>+#REF!</f>
        <v>#REF!</v>
      </c>
      <c r="U41" s="114" t="e">
        <f t="shared" si="43"/>
        <v>#REF!</v>
      </c>
      <c r="V41" s="114"/>
      <c r="W41" s="114">
        <f t="shared" si="44"/>
        <v>0</v>
      </c>
      <c r="X41" s="114" t="e">
        <f>+#REF!</f>
        <v>#REF!</v>
      </c>
      <c r="Y41" s="114" t="e">
        <f t="shared" si="45"/>
        <v>#REF!</v>
      </c>
      <c r="Z41" s="114">
        <f t="shared" si="46"/>
        <v>0</v>
      </c>
      <c r="AA41" s="114">
        <f t="shared" si="9"/>
        <v>0</v>
      </c>
      <c r="AB41" s="114" t="e">
        <f t="shared" si="10"/>
        <v>#REF!</v>
      </c>
      <c r="AC41" s="114" t="e">
        <f t="shared" si="11"/>
        <v>#REF!</v>
      </c>
      <c r="AD41" s="114" t="e">
        <f t="shared" si="12"/>
        <v>#REF!</v>
      </c>
      <c r="AE41" s="114">
        <f t="shared" si="13"/>
        <v>0</v>
      </c>
      <c r="AF41" s="110">
        <f t="shared" si="14"/>
        <v>0</v>
      </c>
      <c r="AH41" s="127" t="s">
        <v>35</v>
      </c>
      <c r="AI41" s="128">
        <v>531</v>
      </c>
      <c r="AJ41" s="129" t="s">
        <v>18</v>
      </c>
      <c r="AK41" s="114"/>
      <c r="AL41" s="114">
        <f t="shared" si="47"/>
        <v>0</v>
      </c>
      <c r="AM41" s="114"/>
      <c r="AN41" s="114">
        <f t="shared" si="48"/>
        <v>0</v>
      </c>
      <c r="AO41" s="114" t="e">
        <f>#REF!+#REF!</f>
        <v>#REF!</v>
      </c>
      <c r="AP41" s="114" t="e">
        <f t="shared" si="49"/>
        <v>#REF!</v>
      </c>
      <c r="AQ41" s="114"/>
      <c r="AR41" s="114">
        <f t="shared" si="50"/>
        <v>0</v>
      </c>
      <c r="AS41" s="114" t="e">
        <f>#REF!+#REF!</f>
        <v>#REF!</v>
      </c>
      <c r="AT41" s="114" t="e">
        <f t="shared" si="51"/>
        <v>#REF!</v>
      </c>
      <c r="AU41" s="114" t="e">
        <f>+E41+#REF!</f>
        <v>#REF!</v>
      </c>
      <c r="AV41" s="114">
        <f t="shared" si="20"/>
        <v>0</v>
      </c>
      <c r="AW41" s="114" t="e">
        <f t="shared" si="21"/>
        <v>#REF!</v>
      </c>
      <c r="AX41" s="114" t="e">
        <f t="shared" si="22"/>
        <v>#REF!</v>
      </c>
      <c r="AY41" s="114" t="e">
        <f t="shared" si="23"/>
        <v>#REF!</v>
      </c>
      <c r="AZ41" s="114">
        <f t="shared" si="24"/>
        <v>0</v>
      </c>
      <c r="BA41" s="110">
        <f t="shared" si="25"/>
        <v>0</v>
      </c>
    </row>
    <row r="42" spans="2:53" ht="12.75" customHeight="1">
      <c r="B42" s="647" t="s">
        <v>175</v>
      </c>
      <c r="C42" s="112"/>
      <c r="D42" s="113" t="s">
        <v>176</v>
      </c>
      <c r="E42" s="73"/>
      <c r="F42" s="706"/>
      <c r="G42" s="716">
        <f t="shared" si="2"/>
        <v>0</v>
      </c>
      <c r="M42" s="127" t="s">
        <v>175</v>
      </c>
      <c r="N42" s="128"/>
      <c r="O42" s="129" t="s">
        <v>176</v>
      </c>
      <c r="P42" s="73"/>
      <c r="Q42" s="159">
        <f t="shared" si="41"/>
        <v>0</v>
      </c>
      <c r="R42" s="73"/>
      <c r="S42" s="159">
        <f t="shared" si="42"/>
        <v>0</v>
      </c>
      <c r="T42" s="73" t="e">
        <f>+#REF!</f>
        <v>#REF!</v>
      </c>
      <c r="U42" s="159" t="e">
        <f t="shared" si="43"/>
        <v>#REF!</v>
      </c>
      <c r="V42" s="73"/>
      <c r="W42" s="159">
        <f t="shared" si="44"/>
        <v>0</v>
      </c>
      <c r="X42" s="73" t="e">
        <f>+#REF!</f>
        <v>#REF!</v>
      </c>
      <c r="Y42" s="159" t="e">
        <f t="shared" si="45"/>
        <v>#REF!</v>
      </c>
      <c r="Z42" s="73">
        <f t="shared" si="46"/>
        <v>0</v>
      </c>
      <c r="AA42" s="114">
        <f t="shared" si="9"/>
        <v>0</v>
      </c>
      <c r="AB42" s="114" t="e">
        <f t="shared" si="10"/>
        <v>#REF!</v>
      </c>
      <c r="AC42" s="114" t="e">
        <f t="shared" si="11"/>
        <v>#REF!</v>
      </c>
      <c r="AD42" s="114" t="e">
        <f t="shared" si="12"/>
        <v>#REF!</v>
      </c>
      <c r="AE42" s="114">
        <f t="shared" si="13"/>
        <v>0</v>
      </c>
      <c r="AF42" s="110">
        <f t="shared" si="14"/>
        <v>0</v>
      </c>
      <c r="AH42" s="127" t="s">
        <v>175</v>
      </c>
      <c r="AI42" s="128"/>
      <c r="AJ42" s="129" t="s">
        <v>176</v>
      </c>
      <c r="AK42" s="73"/>
      <c r="AL42" s="159">
        <f t="shared" si="47"/>
        <v>0</v>
      </c>
      <c r="AM42" s="73"/>
      <c r="AN42" s="159">
        <f t="shared" si="48"/>
        <v>0</v>
      </c>
      <c r="AO42" s="73" t="e">
        <f>#REF!+#REF!</f>
        <v>#REF!</v>
      </c>
      <c r="AP42" s="159" t="e">
        <f t="shared" si="49"/>
        <v>#REF!</v>
      </c>
      <c r="AQ42" s="73"/>
      <c r="AR42" s="159">
        <f t="shared" si="50"/>
        <v>0</v>
      </c>
      <c r="AS42" s="73" t="e">
        <f>#REF!+#REF!</f>
        <v>#REF!</v>
      </c>
      <c r="AT42" s="159" t="e">
        <f t="shared" si="51"/>
        <v>#REF!</v>
      </c>
      <c r="AU42" s="73" t="e">
        <f>+E42+#REF!</f>
        <v>#REF!</v>
      </c>
      <c r="AV42" s="114">
        <f t="shared" si="20"/>
        <v>0</v>
      </c>
      <c r="AW42" s="114" t="e">
        <f t="shared" si="21"/>
        <v>#REF!</v>
      </c>
      <c r="AX42" s="114" t="e">
        <f t="shared" si="22"/>
        <v>#REF!</v>
      </c>
      <c r="AY42" s="114" t="e">
        <f t="shared" si="23"/>
        <v>#REF!</v>
      </c>
      <c r="AZ42" s="114">
        <f t="shared" si="24"/>
        <v>0</v>
      </c>
      <c r="BA42" s="110">
        <f t="shared" si="25"/>
        <v>0</v>
      </c>
    </row>
    <row r="43" spans="2:53" ht="12.75" customHeight="1">
      <c r="B43" s="647" t="s">
        <v>177</v>
      </c>
      <c r="C43" s="112"/>
      <c r="D43" s="113" t="s">
        <v>178</v>
      </c>
      <c r="E43" s="73"/>
      <c r="F43" s="706"/>
      <c r="G43" s="716">
        <f t="shared" si="2"/>
        <v>0</v>
      </c>
      <c r="M43" s="127" t="s">
        <v>177</v>
      </c>
      <c r="N43" s="128"/>
      <c r="O43" s="129" t="s">
        <v>178</v>
      </c>
      <c r="P43" s="73"/>
      <c r="Q43" s="159">
        <f t="shared" si="41"/>
        <v>0</v>
      </c>
      <c r="R43" s="73"/>
      <c r="S43" s="159">
        <f t="shared" si="42"/>
        <v>0</v>
      </c>
      <c r="T43" s="73" t="e">
        <f>+#REF!</f>
        <v>#REF!</v>
      </c>
      <c r="U43" s="159" t="e">
        <f t="shared" si="43"/>
        <v>#REF!</v>
      </c>
      <c r="V43" s="73"/>
      <c r="W43" s="159">
        <f t="shared" si="44"/>
        <v>0</v>
      </c>
      <c r="X43" s="73" t="e">
        <f>+#REF!</f>
        <v>#REF!</v>
      </c>
      <c r="Y43" s="159" t="e">
        <f t="shared" si="45"/>
        <v>#REF!</v>
      </c>
      <c r="Z43" s="73">
        <f t="shared" si="46"/>
        <v>0</v>
      </c>
      <c r="AA43" s="114">
        <f t="shared" si="9"/>
        <v>0</v>
      </c>
      <c r="AB43" s="114" t="e">
        <f t="shared" si="10"/>
        <v>#REF!</v>
      </c>
      <c r="AC43" s="114" t="e">
        <f t="shared" si="11"/>
        <v>#REF!</v>
      </c>
      <c r="AD43" s="114" t="e">
        <f t="shared" si="12"/>
        <v>#REF!</v>
      </c>
      <c r="AE43" s="114">
        <f t="shared" si="13"/>
        <v>0</v>
      </c>
      <c r="AF43" s="110">
        <f t="shared" si="14"/>
        <v>0</v>
      </c>
      <c r="AH43" s="127" t="s">
        <v>177</v>
      </c>
      <c r="AI43" s="128"/>
      <c r="AJ43" s="129" t="s">
        <v>178</v>
      </c>
      <c r="AK43" s="73"/>
      <c r="AL43" s="159">
        <f t="shared" si="47"/>
        <v>0</v>
      </c>
      <c r="AM43" s="73"/>
      <c r="AN43" s="159">
        <f t="shared" si="48"/>
        <v>0</v>
      </c>
      <c r="AO43" s="73" t="e">
        <f>#REF!+#REF!</f>
        <v>#REF!</v>
      </c>
      <c r="AP43" s="159" t="e">
        <f t="shared" si="49"/>
        <v>#REF!</v>
      </c>
      <c r="AQ43" s="73"/>
      <c r="AR43" s="159">
        <f t="shared" si="50"/>
        <v>0</v>
      </c>
      <c r="AS43" s="73" t="e">
        <f>#REF!+#REF!</f>
        <v>#REF!</v>
      </c>
      <c r="AT43" s="159" t="e">
        <f t="shared" si="51"/>
        <v>#REF!</v>
      </c>
      <c r="AU43" s="73" t="e">
        <f>+E43+#REF!</f>
        <v>#REF!</v>
      </c>
      <c r="AV43" s="114">
        <f t="shared" si="20"/>
        <v>0</v>
      </c>
      <c r="AW43" s="114" t="e">
        <f t="shared" si="21"/>
        <v>#REF!</v>
      </c>
      <c r="AX43" s="114" t="e">
        <f t="shared" si="22"/>
        <v>#REF!</v>
      </c>
      <c r="AY43" s="114" t="e">
        <f t="shared" si="23"/>
        <v>#REF!</v>
      </c>
      <c r="AZ43" s="114">
        <f t="shared" si="24"/>
        <v>0</v>
      </c>
      <c r="BA43" s="110">
        <f t="shared" si="25"/>
        <v>0</v>
      </c>
    </row>
    <row r="44" spans="2:53" ht="12.75" customHeight="1">
      <c r="B44" s="111" t="s">
        <v>33</v>
      </c>
      <c r="C44" s="112">
        <v>532</v>
      </c>
      <c r="D44" s="113" t="s">
        <v>17</v>
      </c>
      <c r="E44" s="73"/>
      <c r="F44" s="706"/>
      <c r="G44" s="716">
        <f t="shared" si="2"/>
        <v>0</v>
      </c>
      <c r="M44" s="127" t="s">
        <v>33</v>
      </c>
      <c r="N44" s="128">
        <v>532</v>
      </c>
      <c r="O44" s="129" t="s">
        <v>17</v>
      </c>
      <c r="P44" s="73"/>
      <c r="Q44" s="159">
        <f t="shared" si="41"/>
        <v>0</v>
      </c>
      <c r="R44" s="73"/>
      <c r="S44" s="159">
        <f t="shared" si="42"/>
        <v>0</v>
      </c>
      <c r="T44" s="73" t="e">
        <f>+#REF!</f>
        <v>#REF!</v>
      </c>
      <c r="U44" s="159" t="e">
        <f t="shared" si="43"/>
        <v>#REF!</v>
      </c>
      <c r="V44" s="73"/>
      <c r="W44" s="159">
        <f t="shared" si="44"/>
        <v>0</v>
      </c>
      <c r="X44" s="73" t="e">
        <f>+#REF!</f>
        <v>#REF!</v>
      </c>
      <c r="Y44" s="159" t="e">
        <f t="shared" si="45"/>
        <v>#REF!</v>
      </c>
      <c r="Z44" s="73">
        <f t="shared" si="46"/>
        <v>0</v>
      </c>
      <c r="AA44" s="114">
        <f t="shared" si="9"/>
        <v>0</v>
      </c>
      <c r="AB44" s="114" t="e">
        <f t="shared" si="10"/>
        <v>#REF!</v>
      </c>
      <c r="AC44" s="114" t="e">
        <f t="shared" si="11"/>
        <v>#REF!</v>
      </c>
      <c r="AD44" s="114" t="e">
        <f t="shared" si="12"/>
        <v>#REF!</v>
      </c>
      <c r="AE44" s="114">
        <f t="shared" si="13"/>
        <v>0</v>
      </c>
      <c r="AF44" s="110">
        <f t="shared" si="14"/>
        <v>0</v>
      </c>
      <c r="AH44" s="127" t="s">
        <v>33</v>
      </c>
      <c r="AI44" s="128">
        <v>532</v>
      </c>
      <c r="AJ44" s="129" t="s">
        <v>17</v>
      </c>
      <c r="AK44" s="73"/>
      <c r="AL44" s="159">
        <f t="shared" si="47"/>
        <v>0</v>
      </c>
      <c r="AM44" s="73"/>
      <c r="AN44" s="159">
        <f t="shared" si="48"/>
        <v>0</v>
      </c>
      <c r="AO44" s="73" t="e">
        <f>#REF!+#REF!</f>
        <v>#REF!</v>
      </c>
      <c r="AP44" s="159" t="e">
        <f t="shared" si="49"/>
        <v>#REF!</v>
      </c>
      <c r="AQ44" s="73"/>
      <c r="AR44" s="159">
        <f t="shared" si="50"/>
        <v>0</v>
      </c>
      <c r="AS44" s="73" t="e">
        <f>#REF!+#REF!</f>
        <v>#REF!</v>
      </c>
      <c r="AT44" s="159" t="e">
        <f t="shared" si="51"/>
        <v>#REF!</v>
      </c>
      <c r="AU44" s="73" t="e">
        <f>+E44+#REF!</f>
        <v>#REF!</v>
      </c>
      <c r="AV44" s="114">
        <f t="shared" si="20"/>
        <v>0</v>
      </c>
      <c r="AW44" s="114" t="e">
        <f t="shared" si="21"/>
        <v>#REF!</v>
      </c>
      <c r="AX44" s="114" t="e">
        <f t="shared" si="22"/>
        <v>#REF!</v>
      </c>
      <c r="AY44" s="114" t="e">
        <f t="shared" si="23"/>
        <v>#REF!</v>
      </c>
      <c r="AZ44" s="114">
        <f t="shared" si="24"/>
        <v>0</v>
      </c>
      <c r="BA44" s="110">
        <f t="shared" si="25"/>
        <v>0</v>
      </c>
    </row>
    <row r="45" spans="2:53" ht="12.75" customHeight="1">
      <c r="B45" s="111" t="s">
        <v>36</v>
      </c>
      <c r="C45" s="112">
        <v>533</v>
      </c>
      <c r="D45" s="113" t="s">
        <v>19</v>
      </c>
      <c r="E45" s="498">
        <f>SUM(E46:E47)</f>
        <v>0</v>
      </c>
      <c r="F45" s="710">
        <f>SUM(F46:F47)</f>
        <v>0</v>
      </c>
      <c r="G45" s="716">
        <f t="shared" si="2"/>
        <v>0</v>
      </c>
      <c r="M45" s="127" t="s">
        <v>36</v>
      </c>
      <c r="N45" s="128">
        <v>533</v>
      </c>
      <c r="O45" s="129" t="s">
        <v>19</v>
      </c>
      <c r="P45" s="73"/>
      <c r="Q45" s="159">
        <f t="shared" si="41"/>
        <v>0</v>
      </c>
      <c r="R45" s="73"/>
      <c r="S45" s="159">
        <f t="shared" si="42"/>
        <v>0</v>
      </c>
      <c r="T45" s="73" t="e">
        <f>+#REF!</f>
        <v>#REF!</v>
      </c>
      <c r="U45" s="159" t="e">
        <f t="shared" si="43"/>
        <v>#REF!</v>
      </c>
      <c r="V45" s="73"/>
      <c r="W45" s="159">
        <f t="shared" si="44"/>
        <v>0</v>
      </c>
      <c r="X45" s="73" t="e">
        <f>+#REF!</f>
        <v>#REF!</v>
      </c>
      <c r="Y45" s="159" t="e">
        <f t="shared" si="45"/>
        <v>#REF!</v>
      </c>
      <c r="Z45" s="73">
        <f t="shared" si="46"/>
        <v>0</v>
      </c>
      <c r="AA45" s="114">
        <f t="shared" si="9"/>
        <v>0</v>
      </c>
      <c r="AB45" s="114" t="e">
        <f t="shared" si="10"/>
        <v>#REF!</v>
      </c>
      <c r="AC45" s="114" t="e">
        <f t="shared" si="11"/>
        <v>#REF!</v>
      </c>
      <c r="AD45" s="114" t="e">
        <f t="shared" si="12"/>
        <v>#REF!</v>
      </c>
      <c r="AE45" s="114">
        <f t="shared" si="13"/>
        <v>0</v>
      </c>
      <c r="AF45" s="110">
        <f t="shared" si="14"/>
        <v>0</v>
      </c>
      <c r="AH45" s="127" t="s">
        <v>36</v>
      </c>
      <c r="AI45" s="128">
        <v>533</v>
      </c>
      <c r="AJ45" s="129" t="s">
        <v>19</v>
      </c>
      <c r="AK45" s="73"/>
      <c r="AL45" s="159">
        <f t="shared" si="47"/>
        <v>0</v>
      </c>
      <c r="AM45" s="73"/>
      <c r="AN45" s="159">
        <f t="shared" si="48"/>
        <v>0</v>
      </c>
      <c r="AO45" s="73" t="e">
        <f>#REF!+#REF!</f>
        <v>#REF!</v>
      </c>
      <c r="AP45" s="159" t="e">
        <f t="shared" si="49"/>
        <v>#REF!</v>
      </c>
      <c r="AQ45" s="73"/>
      <c r="AR45" s="159">
        <f t="shared" si="50"/>
        <v>0</v>
      </c>
      <c r="AS45" s="73" t="e">
        <f>#REF!+#REF!</f>
        <v>#REF!</v>
      </c>
      <c r="AT45" s="159" t="e">
        <f t="shared" si="51"/>
        <v>#REF!</v>
      </c>
      <c r="AU45" s="73" t="e">
        <f>+E45+#REF!</f>
        <v>#REF!</v>
      </c>
      <c r="AV45" s="114">
        <f t="shared" si="20"/>
        <v>0</v>
      </c>
      <c r="AW45" s="114" t="e">
        <f t="shared" si="21"/>
        <v>#REF!</v>
      </c>
      <c r="AX45" s="114" t="e">
        <f t="shared" si="22"/>
        <v>#REF!</v>
      </c>
      <c r="AY45" s="114" t="e">
        <f t="shared" si="23"/>
        <v>#REF!</v>
      </c>
      <c r="AZ45" s="114">
        <f t="shared" si="24"/>
        <v>0</v>
      </c>
      <c r="BA45" s="110">
        <f t="shared" si="25"/>
        <v>0</v>
      </c>
    </row>
    <row r="46" spans="2:53" ht="12.75" customHeight="1">
      <c r="B46" s="647" t="s">
        <v>318</v>
      </c>
      <c r="C46" s="112"/>
      <c r="D46" s="113" t="s">
        <v>381</v>
      </c>
      <c r="E46" s="73"/>
      <c r="F46" s="706"/>
      <c r="G46" s="716">
        <f t="shared" si="2"/>
        <v>0</v>
      </c>
      <c r="M46" s="127"/>
      <c r="N46" s="128"/>
      <c r="O46" s="129"/>
      <c r="P46" s="73"/>
      <c r="Q46" s="159"/>
      <c r="R46" s="73"/>
      <c r="S46" s="159"/>
      <c r="T46" s="73"/>
      <c r="U46" s="159"/>
      <c r="V46" s="73"/>
      <c r="W46" s="159"/>
      <c r="X46" s="73"/>
      <c r="Y46" s="159"/>
      <c r="Z46" s="73"/>
      <c r="AA46" s="114"/>
      <c r="AB46" s="114"/>
      <c r="AC46" s="114"/>
      <c r="AD46" s="114"/>
      <c r="AE46" s="114"/>
      <c r="AF46" s="110"/>
      <c r="AH46" s="127"/>
      <c r="AI46" s="128"/>
      <c r="AJ46" s="129"/>
      <c r="AK46" s="73"/>
      <c r="AL46" s="159"/>
      <c r="AM46" s="73"/>
      <c r="AN46" s="159"/>
      <c r="AO46" s="73"/>
      <c r="AP46" s="159"/>
      <c r="AQ46" s="73"/>
      <c r="AR46" s="159"/>
      <c r="AS46" s="73"/>
      <c r="AT46" s="159"/>
      <c r="AU46" s="73"/>
      <c r="AV46" s="114"/>
      <c r="AW46" s="114"/>
      <c r="AX46" s="114"/>
      <c r="AY46" s="114"/>
      <c r="AZ46" s="114"/>
      <c r="BA46" s="110"/>
    </row>
    <row r="47" spans="2:53" ht="12.75" customHeight="1">
      <c r="B47" s="647" t="s">
        <v>319</v>
      </c>
      <c r="C47" s="112"/>
      <c r="D47" s="113" t="s">
        <v>382</v>
      </c>
      <c r="E47" s="73"/>
      <c r="F47" s="706"/>
      <c r="G47" s="716">
        <f t="shared" si="2"/>
        <v>0</v>
      </c>
      <c r="M47" s="127"/>
      <c r="N47" s="128"/>
      <c r="O47" s="129"/>
      <c r="P47" s="73"/>
      <c r="Q47" s="159"/>
      <c r="R47" s="73"/>
      <c r="S47" s="159"/>
      <c r="T47" s="73"/>
      <c r="U47" s="159"/>
      <c r="V47" s="73"/>
      <c r="W47" s="159"/>
      <c r="X47" s="73"/>
      <c r="Y47" s="159"/>
      <c r="Z47" s="73"/>
      <c r="AA47" s="114"/>
      <c r="AB47" s="114"/>
      <c r="AC47" s="114"/>
      <c r="AD47" s="114"/>
      <c r="AE47" s="114"/>
      <c r="AF47" s="110"/>
      <c r="AH47" s="127"/>
      <c r="AI47" s="128"/>
      <c r="AJ47" s="129"/>
      <c r="AK47" s="73"/>
      <c r="AL47" s="159"/>
      <c r="AM47" s="73"/>
      <c r="AN47" s="159"/>
      <c r="AO47" s="73"/>
      <c r="AP47" s="159"/>
      <c r="AQ47" s="73"/>
      <c r="AR47" s="159"/>
      <c r="AS47" s="73"/>
      <c r="AT47" s="159"/>
      <c r="AU47" s="73"/>
      <c r="AV47" s="114"/>
      <c r="AW47" s="114"/>
      <c r="AX47" s="114"/>
      <c r="AY47" s="114"/>
      <c r="AZ47" s="114"/>
      <c r="BA47" s="110"/>
    </row>
    <row r="48" spans="2:53" ht="12.75" customHeight="1">
      <c r="B48" s="111" t="s">
        <v>37</v>
      </c>
      <c r="C48" s="112">
        <v>534</v>
      </c>
      <c r="D48" s="113" t="s">
        <v>179</v>
      </c>
      <c r="E48" s="73"/>
      <c r="F48" s="706"/>
      <c r="G48" s="716">
        <f t="shared" si="2"/>
        <v>0</v>
      </c>
      <c r="M48" s="127" t="s">
        <v>37</v>
      </c>
      <c r="N48" s="128">
        <v>534</v>
      </c>
      <c r="O48" s="129" t="s">
        <v>179</v>
      </c>
      <c r="P48" s="73"/>
      <c r="Q48" s="159">
        <f t="shared" si="41"/>
        <v>0</v>
      </c>
      <c r="R48" s="73"/>
      <c r="S48" s="159">
        <f t="shared" si="42"/>
        <v>0</v>
      </c>
      <c r="T48" s="73" t="e">
        <f>+#REF!</f>
        <v>#REF!</v>
      </c>
      <c r="U48" s="159" t="e">
        <f t="shared" si="43"/>
        <v>#REF!</v>
      </c>
      <c r="V48" s="73"/>
      <c r="W48" s="159">
        <f t="shared" si="44"/>
        <v>0</v>
      </c>
      <c r="X48" s="73" t="e">
        <f>+#REF!</f>
        <v>#REF!</v>
      </c>
      <c r="Y48" s="159" t="e">
        <f t="shared" si="45"/>
        <v>#REF!</v>
      </c>
      <c r="Z48" s="73">
        <f t="shared" si="46"/>
        <v>0</v>
      </c>
      <c r="AA48" s="114">
        <f t="shared" si="9"/>
        <v>0</v>
      </c>
      <c r="AB48" s="114" t="e">
        <f t="shared" si="10"/>
        <v>#REF!</v>
      </c>
      <c r="AC48" s="114" t="e">
        <f t="shared" si="11"/>
        <v>#REF!</v>
      </c>
      <c r="AD48" s="114" t="e">
        <f t="shared" si="12"/>
        <v>#REF!</v>
      </c>
      <c r="AE48" s="114">
        <f t="shared" si="13"/>
        <v>0</v>
      </c>
      <c r="AF48" s="110">
        <f t="shared" si="14"/>
        <v>0</v>
      </c>
      <c r="AH48" s="127" t="s">
        <v>37</v>
      </c>
      <c r="AI48" s="128">
        <v>534</v>
      </c>
      <c r="AJ48" s="129" t="s">
        <v>179</v>
      </c>
      <c r="AK48" s="73"/>
      <c r="AL48" s="159">
        <f t="shared" si="47"/>
        <v>0</v>
      </c>
      <c r="AM48" s="73"/>
      <c r="AN48" s="159">
        <f t="shared" si="48"/>
        <v>0</v>
      </c>
      <c r="AO48" s="73" t="e">
        <f>#REF!+#REF!</f>
        <v>#REF!</v>
      </c>
      <c r="AP48" s="159" t="e">
        <f t="shared" si="49"/>
        <v>#REF!</v>
      </c>
      <c r="AQ48" s="73"/>
      <c r="AR48" s="159">
        <f t="shared" si="50"/>
        <v>0</v>
      </c>
      <c r="AS48" s="73" t="e">
        <f>#REF!+#REF!</f>
        <v>#REF!</v>
      </c>
      <c r="AT48" s="159" t="e">
        <f t="shared" si="51"/>
        <v>#REF!</v>
      </c>
      <c r="AU48" s="73" t="e">
        <f>+E48+#REF!</f>
        <v>#REF!</v>
      </c>
      <c r="AV48" s="114">
        <f t="shared" si="20"/>
        <v>0</v>
      </c>
      <c r="AW48" s="114" t="e">
        <f t="shared" si="21"/>
        <v>#REF!</v>
      </c>
      <c r="AX48" s="114" t="e">
        <f t="shared" si="22"/>
        <v>#REF!</v>
      </c>
      <c r="AY48" s="114" t="e">
        <f t="shared" si="23"/>
        <v>#REF!</v>
      </c>
      <c r="AZ48" s="114">
        <f t="shared" si="24"/>
        <v>0</v>
      </c>
      <c r="BA48" s="110">
        <f t="shared" si="25"/>
        <v>0</v>
      </c>
    </row>
    <row r="49" spans="2:53" ht="12.75" customHeight="1">
      <c r="B49" s="111" t="s">
        <v>46</v>
      </c>
      <c r="C49" s="112">
        <v>535</v>
      </c>
      <c r="D49" s="113" t="s">
        <v>20</v>
      </c>
      <c r="E49" s="73"/>
      <c r="F49" s="706"/>
      <c r="G49" s="716">
        <f t="shared" si="2"/>
        <v>0</v>
      </c>
      <c r="M49" s="127" t="s">
        <v>46</v>
      </c>
      <c r="N49" s="128">
        <v>535</v>
      </c>
      <c r="O49" s="129" t="s">
        <v>20</v>
      </c>
      <c r="P49" s="73"/>
      <c r="Q49" s="159">
        <f t="shared" si="41"/>
        <v>0</v>
      </c>
      <c r="R49" s="73"/>
      <c r="S49" s="159">
        <f t="shared" si="42"/>
        <v>0</v>
      </c>
      <c r="T49" s="73" t="e">
        <f>+#REF!</f>
        <v>#REF!</v>
      </c>
      <c r="U49" s="159" t="e">
        <f t="shared" si="43"/>
        <v>#REF!</v>
      </c>
      <c r="V49" s="73"/>
      <c r="W49" s="159">
        <f t="shared" si="44"/>
        <v>0</v>
      </c>
      <c r="X49" s="73" t="e">
        <f>+#REF!</f>
        <v>#REF!</v>
      </c>
      <c r="Y49" s="159" t="e">
        <f t="shared" si="45"/>
        <v>#REF!</v>
      </c>
      <c r="Z49" s="73">
        <f t="shared" si="46"/>
        <v>0</v>
      </c>
      <c r="AA49" s="114">
        <f t="shared" si="9"/>
        <v>0</v>
      </c>
      <c r="AB49" s="114" t="e">
        <f t="shared" si="10"/>
        <v>#REF!</v>
      </c>
      <c r="AC49" s="114" t="e">
        <f t="shared" si="11"/>
        <v>#REF!</v>
      </c>
      <c r="AD49" s="114" t="e">
        <f t="shared" si="12"/>
        <v>#REF!</v>
      </c>
      <c r="AE49" s="114">
        <f t="shared" si="13"/>
        <v>0</v>
      </c>
      <c r="AF49" s="110">
        <f t="shared" si="14"/>
        <v>0</v>
      </c>
      <c r="AH49" s="127" t="s">
        <v>46</v>
      </c>
      <c r="AI49" s="128">
        <v>535</v>
      </c>
      <c r="AJ49" s="129" t="s">
        <v>20</v>
      </c>
      <c r="AK49" s="73"/>
      <c r="AL49" s="159">
        <f t="shared" si="47"/>
        <v>0</v>
      </c>
      <c r="AM49" s="73"/>
      <c r="AN49" s="159">
        <f t="shared" si="48"/>
        <v>0</v>
      </c>
      <c r="AO49" s="73" t="e">
        <f>#REF!+#REF!</f>
        <v>#REF!</v>
      </c>
      <c r="AP49" s="159" t="e">
        <f t="shared" si="49"/>
        <v>#REF!</v>
      </c>
      <c r="AQ49" s="73"/>
      <c r="AR49" s="159">
        <f t="shared" si="50"/>
        <v>0</v>
      </c>
      <c r="AS49" s="73" t="e">
        <f>#REF!+#REF!</f>
        <v>#REF!</v>
      </c>
      <c r="AT49" s="159" t="e">
        <f t="shared" si="51"/>
        <v>#REF!</v>
      </c>
      <c r="AU49" s="73" t="e">
        <f>+E49+#REF!</f>
        <v>#REF!</v>
      </c>
      <c r="AV49" s="114">
        <f t="shared" si="20"/>
        <v>0</v>
      </c>
      <c r="AW49" s="114" t="e">
        <f t="shared" si="21"/>
        <v>#REF!</v>
      </c>
      <c r="AX49" s="114" t="e">
        <f t="shared" si="22"/>
        <v>#REF!</v>
      </c>
      <c r="AY49" s="114" t="e">
        <f t="shared" si="23"/>
        <v>#REF!</v>
      </c>
      <c r="AZ49" s="114">
        <f t="shared" si="24"/>
        <v>0</v>
      </c>
      <c r="BA49" s="110">
        <f t="shared" si="25"/>
        <v>0</v>
      </c>
    </row>
    <row r="50" spans="2:53" ht="12.75" customHeight="1">
      <c r="B50" s="111" t="s">
        <v>47</v>
      </c>
      <c r="C50" s="112">
        <v>536</v>
      </c>
      <c r="D50" s="113" t="s">
        <v>65</v>
      </c>
      <c r="E50" s="73"/>
      <c r="F50" s="706"/>
      <c r="G50" s="716">
        <f t="shared" si="2"/>
        <v>0</v>
      </c>
      <c r="M50" s="127" t="s">
        <v>47</v>
      </c>
      <c r="N50" s="128">
        <v>536</v>
      </c>
      <c r="O50" s="129" t="s">
        <v>65</v>
      </c>
      <c r="P50" s="73"/>
      <c r="Q50" s="159">
        <f t="shared" si="41"/>
        <v>0</v>
      </c>
      <c r="R50" s="73"/>
      <c r="S50" s="159">
        <f t="shared" si="42"/>
        <v>0</v>
      </c>
      <c r="T50" s="73" t="e">
        <f>+#REF!</f>
        <v>#REF!</v>
      </c>
      <c r="U50" s="159" t="e">
        <f t="shared" si="43"/>
        <v>#REF!</v>
      </c>
      <c r="V50" s="73"/>
      <c r="W50" s="159">
        <f t="shared" si="44"/>
        <v>0</v>
      </c>
      <c r="X50" s="73" t="e">
        <f>+#REF!</f>
        <v>#REF!</v>
      </c>
      <c r="Y50" s="159" t="e">
        <f t="shared" si="45"/>
        <v>#REF!</v>
      </c>
      <c r="Z50" s="73">
        <f t="shared" si="46"/>
        <v>0</v>
      </c>
      <c r="AA50" s="114">
        <f t="shared" si="9"/>
        <v>0</v>
      </c>
      <c r="AB50" s="114" t="e">
        <f t="shared" si="10"/>
        <v>#REF!</v>
      </c>
      <c r="AC50" s="114" t="e">
        <f t="shared" si="11"/>
        <v>#REF!</v>
      </c>
      <c r="AD50" s="114" t="e">
        <f t="shared" si="12"/>
        <v>#REF!</v>
      </c>
      <c r="AE50" s="114">
        <f t="shared" si="13"/>
        <v>0</v>
      </c>
      <c r="AF50" s="110">
        <f t="shared" si="14"/>
        <v>0</v>
      </c>
      <c r="AH50" s="127" t="s">
        <v>47</v>
      </c>
      <c r="AI50" s="128">
        <v>536</v>
      </c>
      <c r="AJ50" s="129" t="s">
        <v>65</v>
      </c>
      <c r="AK50" s="73"/>
      <c r="AL50" s="159">
        <f t="shared" si="47"/>
        <v>0</v>
      </c>
      <c r="AM50" s="73"/>
      <c r="AN50" s="159">
        <f t="shared" si="48"/>
        <v>0</v>
      </c>
      <c r="AO50" s="73" t="e">
        <f>#REF!+#REF!</f>
        <v>#REF!</v>
      </c>
      <c r="AP50" s="159" t="e">
        <f t="shared" si="49"/>
        <v>#REF!</v>
      </c>
      <c r="AQ50" s="73"/>
      <c r="AR50" s="159">
        <f t="shared" si="50"/>
        <v>0</v>
      </c>
      <c r="AS50" s="73" t="e">
        <f>#REF!+#REF!</f>
        <v>#REF!</v>
      </c>
      <c r="AT50" s="159" t="e">
        <f t="shared" si="51"/>
        <v>#REF!</v>
      </c>
      <c r="AU50" s="73" t="e">
        <f>+E50+#REF!</f>
        <v>#REF!</v>
      </c>
      <c r="AV50" s="114">
        <f t="shared" si="20"/>
        <v>0</v>
      </c>
      <c r="AW50" s="114" t="e">
        <f t="shared" si="21"/>
        <v>#REF!</v>
      </c>
      <c r="AX50" s="114" t="e">
        <f t="shared" si="22"/>
        <v>#REF!</v>
      </c>
      <c r="AY50" s="114" t="e">
        <f t="shared" si="23"/>
        <v>#REF!</v>
      </c>
      <c r="AZ50" s="114">
        <f t="shared" si="24"/>
        <v>0</v>
      </c>
      <c r="BA50" s="110">
        <f t="shared" si="25"/>
        <v>0</v>
      </c>
    </row>
    <row r="51" spans="2:53" ht="12.75" customHeight="1">
      <c r="B51" s="111" t="s">
        <v>180</v>
      </c>
      <c r="C51" s="112">
        <v>537</v>
      </c>
      <c r="D51" s="121" t="s">
        <v>194</v>
      </c>
      <c r="E51" s="73"/>
      <c r="F51" s="706"/>
      <c r="G51" s="716">
        <f t="shared" si="2"/>
        <v>0</v>
      </c>
      <c r="M51" s="127" t="s">
        <v>180</v>
      </c>
      <c r="N51" s="128">
        <v>537</v>
      </c>
      <c r="O51" s="166" t="s">
        <v>194</v>
      </c>
      <c r="P51" s="73"/>
      <c r="Q51" s="159">
        <f t="shared" si="41"/>
        <v>0</v>
      </c>
      <c r="R51" s="73"/>
      <c r="S51" s="159">
        <f t="shared" si="42"/>
        <v>0</v>
      </c>
      <c r="T51" s="73" t="e">
        <f>+#REF!</f>
        <v>#REF!</v>
      </c>
      <c r="U51" s="159" t="e">
        <f t="shared" si="43"/>
        <v>#REF!</v>
      </c>
      <c r="V51" s="73"/>
      <c r="W51" s="159">
        <f t="shared" si="44"/>
        <v>0</v>
      </c>
      <c r="X51" s="73" t="e">
        <f>+#REF!</f>
        <v>#REF!</v>
      </c>
      <c r="Y51" s="159" t="e">
        <f t="shared" si="45"/>
        <v>#REF!</v>
      </c>
      <c r="Z51" s="73">
        <f t="shared" si="46"/>
        <v>0</v>
      </c>
      <c r="AA51" s="114">
        <f t="shared" si="9"/>
        <v>0</v>
      </c>
      <c r="AB51" s="114" t="e">
        <f t="shared" si="10"/>
        <v>#REF!</v>
      </c>
      <c r="AC51" s="114" t="e">
        <f t="shared" si="11"/>
        <v>#REF!</v>
      </c>
      <c r="AD51" s="114" t="e">
        <f t="shared" si="12"/>
        <v>#REF!</v>
      </c>
      <c r="AE51" s="114">
        <f t="shared" si="13"/>
        <v>0</v>
      </c>
      <c r="AF51" s="110">
        <f t="shared" si="14"/>
        <v>0</v>
      </c>
      <c r="AH51" s="127" t="s">
        <v>180</v>
      </c>
      <c r="AI51" s="128">
        <v>537</v>
      </c>
      <c r="AJ51" s="166" t="s">
        <v>194</v>
      </c>
      <c r="AK51" s="73"/>
      <c r="AL51" s="159">
        <f t="shared" si="47"/>
        <v>0</v>
      </c>
      <c r="AM51" s="73"/>
      <c r="AN51" s="159">
        <f t="shared" si="48"/>
        <v>0</v>
      </c>
      <c r="AO51" s="73" t="e">
        <f>#REF!+#REF!</f>
        <v>#REF!</v>
      </c>
      <c r="AP51" s="159" t="e">
        <f t="shared" si="49"/>
        <v>#REF!</v>
      </c>
      <c r="AQ51" s="73"/>
      <c r="AR51" s="159">
        <f t="shared" si="50"/>
        <v>0</v>
      </c>
      <c r="AS51" s="73" t="e">
        <f>#REF!+#REF!</f>
        <v>#REF!</v>
      </c>
      <c r="AT51" s="159" t="e">
        <f t="shared" si="51"/>
        <v>#REF!</v>
      </c>
      <c r="AU51" s="73" t="e">
        <f>+E51+#REF!</f>
        <v>#REF!</v>
      </c>
      <c r="AV51" s="114">
        <f t="shared" si="20"/>
        <v>0</v>
      </c>
      <c r="AW51" s="114" t="e">
        <f t="shared" si="21"/>
        <v>#REF!</v>
      </c>
      <c r="AX51" s="114" t="e">
        <f t="shared" si="22"/>
        <v>#REF!</v>
      </c>
      <c r="AY51" s="114" t="e">
        <f t="shared" si="23"/>
        <v>#REF!</v>
      </c>
      <c r="AZ51" s="114">
        <f t="shared" si="24"/>
        <v>0</v>
      </c>
      <c r="BA51" s="110">
        <f t="shared" si="25"/>
        <v>0</v>
      </c>
    </row>
    <row r="52" spans="2:53" ht="12.75" customHeight="1">
      <c r="B52" s="111" t="s">
        <v>195</v>
      </c>
      <c r="C52" s="112">
        <v>539</v>
      </c>
      <c r="D52" s="113" t="s">
        <v>66</v>
      </c>
      <c r="E52" s="114">
        <f>SUM(E53:E55)</f>
        <v>0</v>
      </c>
      <c r="F52" s="704">
        <f>SUM(F53:F55)</f>
        <v>0</v>
      </c>
      <c r="G52" s="720">
        <f t="shared" si="2"/>
        <v>0</v>
      </c>
      <c r="M52" s="127" t="s">
        <v>195</v>
      </c>
      <c r="N52" s="128">
        <v>539</v>
      </c>
      <c r="O52" s="129" t="s">
        <v>66</v>
      </c>
      <c r="P52" s="114"/>
      <c r="Q52" s="114">
        <f t="shared" si="41"/>
        <v>0</v>
      </c>
      <c r="R52" s="114"/>
      <c r="S52" s="114">
        <f t="shared" si="42"/>
        <v>0</v>
      </c>
      <c r="T52" s="114" t="e">
        <f>+#REF!</f>
        <v>#REF!</v>
      </c>
      <c r="U52" s="114" t="e">
        <f t="shared" si="43"/>
        <v>#REF!</v>
      </c>
      <c r="V52" s="114"/>
      <c r="W52" s="114">
        <f t="shared" si="44"/>
        <v>0</v>
      </c>
      <c r="X52" s="114" t="e">
        <f>+#REF!</f>
        <v>#REF!</v>
      </c>
      <c r="Y52" s="114" t="e">
        <f t="shared" si="45"/>
        <v>#REF!</v>
      </c>
      <c r="Z52" s="114">
        <f t="shared" si="46"/>
        <v>0</v>
      </c>
      <c r="AA52" s="114">
        <f t="shared" si="9"/>
        <v>0</v>
      </c>
      <c r="AB52" s="114" t="e">
        <f t="shared" si="10"/>
        <v>#REF!</v>
      </c>
      <c r="AC52" s="114" t="e">
        <f t="shared" si="11"/>
        <v>#REF!</v>
      </c>
      <c r="AD52" s="114" t="e">
        <f t="shared" si="12"/>
        <v>#REF!</v>
      </c>
      <c r="AE52" s="114">
        <f t="shared" si="13"/>
        <v>0</v>
      </c>
      <c r="AF52" s="110">
        <f t="shared" si="14"/>
        <v>0</v>
      </c>
      <c r="AH52" s="127" t="s">
        <v>195</v>
      </c>
      <c r="AI52" s="128">
        <v>539</v>
      </c>
      <c r="AJ52" s="129" t="s">
        <v>66</v>
      </c>
      <c r="AK52" s="114"/>
      <c r="AL52" s="114">
        <f t="shared" si="47"/>
        <v>0</v>
      </c>
      <c r="AM52" s="114"/>
      <c r="AN52" s="114">
        <f t="shared" si="48"/>
        <v>0</v>
      </c>
      <c r="AO52" s="114" t="e">
        <f>#REF!+#REF!</f>
        <v>#REF!</v>
      </c>
      <c r="AP52" s="114" t="e">
        <f t="shared" si="49"/>
        <v>#REF!</v>
      </c>
      <c r="AQ52" s="114"/>
      <c r="AR52" s="114">
        <f t="shared" si="50"/>
        <v>0</v>
      </c>
      <c r="AS52" s="114" t="e">
        <f>#REF!+#REF!</f>
        <v>#REF!</v>
      </c>
      <c r="AT52" s="114" t="e">
        <f t="shared" si="51"/>
        <v>#REF!</v>
      </c>
      <c r="AU52" s="114" t="e">
        <f>+E52+#REF!</f>
        <v>#REF!</v>
      </c>
      <c r="AV52" s="114">
        <f t="shared" si="20"/>
        <v>0</v>
      </c>
      <c r="AW52" s="114" t="e">
        <f t="shared" si="21"/>
        <v>#REF!</v>
      </c>
      <c r="AX52" s="114" t="e">
        <f t="shared" si="22"/>
        <v>#REF!</v>
      </c>
      <c r="AY52" s="114" t="e">
        <f t="shared" si="23"/>
        <v>#REF!</v>
      </c>
      <c r="AZ52" s="114">
        <f t="shared" si="24"/>
        <v>0</v>
      </c>
      <c r="BA52" s="110">
        <f t="shared" si="25"/>
        <v>0</v>
      </c>
    </row>
    <row r="53" spans="2:53" ht="12.75" customHeight="1">
      <c r="B53" s="647" t="s">
        <v>196</v>
      </c>
      <c r="C53" s="112"/>
      <c r="D53" s="113" t="s">
        <v>181</v>
      </c>
      <c r="E53" s="73"/>
      <c r="F53" s="706"/>
      <c r="G53" s="716">
        <f t="shared" si="2"/>
        <v>0</v>
      </c>
      <c r="M53" s="127" t="s">
        <v>198</v>
      </c>
      <c r="N53" s="128"/>
      <c r="O53" s="129" t="s">
        <v>181</v>
      </c>
      <c r="P53" s="73"/>
      <c r="Q53" s="159">
        <f t="shared" si="41"/>
        <v>0</v>
      </c>
      <c r="R53" s="73"/>
      <c r="S53" s="159">
        <f t="shared" si="42"/>
        <v>0</v>
      </c>
      <c r="T53" s="73" t="e">
        <f>+#REF!</f>
        <v>#REF!</v>
      </c>
      <c r="U53" s="159" t="e">
        <f t="shared" si="43"/>
        <v>#REF!</v>
      </c>
      <c r="V53" s="73"/>
      <c r="W53" s="159">
        <f t="shared" si="44"/>
        <v>0</v>
      </c>
      <c r="X53" s="73" t="e">
        <f>+#REF!</f>
        <v>#REF!</v>
      </c>
      <c r="Y53" s="159" t="e">
        <f t="shared" si="45"/>
        <v>#REF!</v>
      </c>
      <c r="Z53" s="73">
        <f t="shared" si="46"/>
        <v>0</v>
      </c>
      <c r="AA53" s="114">
        <f t="shared" si="9"/>
        <v>0</v>
      </c>
      <c r="AB53" s="114" t="e">
        <f t="shared" si="10"/>
        <v>#REF!</v>
      </c>
      <c r="AC53" s="114" t="e">
        <f t="shared" si="11"/>
        <v>#REF!</v>
      </c>
      <c r="AD53" s="114" t="e">
        <f t="shared" si="12"/>
        <v>#REF!</v>
      </c>
      <c r="AE53" s="114">
        <f t="shared" si="13"/>
        <v>0</v>
      </c>
      <c r="AF53" s="110">
        <f t="shared" si="14"/>
        <v>0</v>
      </c>
      <c r="AH53" s="127" t="s">
        <v>198</v>
      </c>
      <c r="AI53" s="128"/>
      <c r="AJ53" s="129" t="s">
        <v>181</v>
      </c>
      <c r="AK53" s="73"/>
      <c r="AL53" s="159">
        <f t="shared" si="47"/>
        <v>0</v>
      </c>
      <c r="AM53" s="73"/>
      <c r="AN53" s="159">
        <f t="shared" si="48"/>
        <v>0</v>
      </c>
      <c r="AO53" s="73" t="e">
        <f>#REF!+#REF!</f>
        <v>#REF!</v>
      </c>
      <c r="AP53" s="159" t="e">
        <f t="shared" si="49"/>
        <v>#REF!</v>
      </c>
      <c r="AQ53" s="73"/>
      <c r="AR53" s="159">
        <f t="shared" si="50"/>
        <v>0</v>
      </c>
      <c r="AS53" s="73" t="e">
        <f>#REF!+#REF!</f>
        <v>#REF!</v>
      </c>
      <c r="AT53" s="159" t="e">
        <f t="shared" si="51"/>
        <v>#REF!</v>
      </c>
      <c r="AU53" s="73" t="e">
        <f>+E53+#REF!</f>
        <v>#REF!</v>
      </c>
      <c r="AV53" s="114">
        <f t="shared" si="20"/>
        <v>0</v>
      </c>
      <c r="AW53" s="114" t="e">
        <f t="shared" si="21"/>
        <v>#REF!</v>
      </c>
      <c r="AX53" s="114" t="e">
        <f t="shared" si="22"/>
        <v>#REF!</v>
      </c>
      <c r="AY53" s="114" t="e">
        <f t="shared" si="23"/>
        <v>#REF!</v>
      </c>
      <c r="AZ53" s="114">
        <f t="shared" si="24"/>
        <v>0</v>
      </c>
      <c r="BA53" s="110">
        <f t="shared" si="25"/>
        <v>0</v>
      </c>
    </row>
    <row r="54" spans="2:53" ht="12.75" customHeight="1">
      <c r="B54" s="647" t="s">
        <v>197</v>
      </c>
      <c r="C54" s="112"/>
      <c r="D54" s="113" t="s">
        <v>182</v>
      </c>
      <c r="E54" s="73"/>
      <c r="F54" s="706"/>
      <c r="G54" s="716">
        <f t="shared" si="2"/>
        <v>0</v>
      </c>
      <c r="M54" s="127" t="s">
        <v>199</v>
      </c>
      <c r="N54" s="128"/>
      <c r="O54" s="129" t="s">
        <v>182</v>
      </c>
      <c r="P54" s="73"/>
      <c r="Q54" s="159">
        <f t="shared" si="41"/>
        <v>0</v>
      </c>
      <c r="R54" s="73"/>
      <c r="S54" s="159">
        <f t="shared" si="42"/>
        <v>0</v>
      </c>
      <c r="T54" s="73" t="e">
        <f>+#REF!</f>
        <v>#REF!</v>
      </c>
      <c r="U54" s="159" t="e">
        <f t="shared" si="43"/>
        <v>#REF!</v>
      </c>
      <c r="V54" s="73"/>
      <c r="W54" s="159">
        <f t="shared" si="44"/>
        <v>0</v>
      </c>
      <c r="X54" s="73" t="e">
        <f>+#REF!</f>
        <v>#REF!</v>
      </c>
      <c r="Y54" s="159" t="e">
        <f t="shared" si="45"/>
        <v>#REF!</v>
      </c>
      <c r="Z54" s="73">
        <f t="shared" si="46"/>
        <v>0</v>
      </c>
      <c r="AA54" s="114">
        <f t="shared" si="9"/>
        <v>0</v>
      </c>
      <c r="AB54" s="114" t="e">
        <f t="shared" si="10"/>
        <v>#REF!</v>
      </c>
      <c r="AC54" s="114" t="e">
        <f t="shared" si="11"/>
        <v>#REF!</v>
      </c>
      <c r="AD54" s="114" t="e">
        <f t="shared" si="12"/>
        <v>#REF!</v>
      </c>
      <c r="AE54" s="114">
        <f t="shared" si="13"/>
        <v>0</v>
      </c>
      <c r="AF54" s="110">
        <f t="shared" si="14"/>
        <v>0</v>
      </c>
      <c r="AH54" s="127" t="s">
        <v>199</v>
      </c>
      <c r="AI54" s="128"/>
      <c r="AJ54" s="129" t="s">
        <v>182</v>
      </c>
      <c r="AK54" s="73"/>
      <c r="AL54" s="159">
        <f t="shared" si="47"/>
        <v>0</v>
      </c>
      <c r="AM54" s="73"/>
      <c r="AN54" s="159">
        <f t="shared" si="48"/>
        <v>0</v>
      </c>
      <c r="AO54" s="73" t="e">
        <f>#REF!+#REF!</f>
        <v>#REF!</v>
      </c>
      <c r="AP54" s="159" t="e">
        <f t="shared" si="49"/>
        <v>#REF!</v>
      </c>
      <c r="AQ54" s="73"/>
      <c r="AR54" s="159">
        <f t="shared" si="50"/>
        <v>0</v>
      </c>
      <c r="AS54" s="73" t="e">
        <f>#REF!+#REF!</f>
        <v>#REF!</v>
      </c>
      <c r="AT54" s="159" t="e">
        <f t="shared" si="51"/>
        <v>#REF!</v>
      </c>
      <c r="AU54" s="73" t="e">
        <f>+E54+#REF!</f>
        <v>#REF!</v>
      </c>
      <c r="AV54" s="114">
        <f t="shared" si="20"/>
        <v>0</v>
      </c>
      <c r="AW54" s="114" t="e">
        <f t="shared" si="21"/>
        <v>#REF!</v>
      </c>
      <c r="AX54" s="114" t="e">
        <f t="shared" si="22"/>
        <v>#REF!</v>
      </c>
      <c r="AY54" s="114" t="e">
        <f t="shared" si="23"/>
        <v>#REF!</v>
      </c>
      <c r="AZ54" s="114">
        <f t="shared" si="24"/>
        <v>0</v>
      </c>
      <c r="BA54" s="110">
        <f t="shared" si="25"/>
        <v>0</v>
      </c>
    </row>
    <row r="55" spans="2:53" ht="12.75" customHeight="1">
      <c r="B55" s="649" t="s">
        <v>198</v>
      </c>
      <c r="C55" s="116"/>
      <c r="D55" s="117" t="s">
        <v>183</v>
      </c>
      <c r="E55" s="74"/>
      <c r="F55" s="703"/>
      <c r="G55" s="717">
        <f t="shared" si="2"/>
        <v>0</v>
      </c>
      <c r="M55" s="137" t="s">
        <v>200</v>
      </c>
      <c r="N55" s="162"/>
      <c r="O55" s="138" t="s">
        <v>183</v>
      </c>
      <c r="P55" s="74"/>
      <c r="Q55" s="161">
        <f t="shared" si="41"/>
        <v>0</v>
      </c>
      <c r="R55" s="74"/>
      <c r="S55" s="161">
        <f t="shared" si="42"/>
        <v>0</v>
      </c>
      <c r="T55" s="74" t="e">
        <f>+#REF!</f>
        <v>#REF!</v>
      </c>
      <c r="U55" s="161" t="e">
        <f t="shared" si="43"/>
        <v>#REF!</v>
      </c>
      <c r="V55" s="74"/>
      <c r="W55" s="161">
        <f t="shared" si="44"/>
        <v>0</v>
      </c>
      <c r="X55" s="74" t="e">
        <f>+#REF!</f>
        <v>#REF!</v>
      </c>
      <c r="Y55" s="161" t="e">
        <f t="shared" si="45"/>
        <v>#REF!</v>
      </c>
      <c r="Z55" s="74">
        <f t="shared" si="46"/>
        <v>0</v>
      </c>
      <c r="AA55" s="160">
        <f aca="true" t="shared" si="52" ref="AA55:AA83">+IF(Q55=0,,Z55/Q55*100)</f>
        <v>0</v>
      </c>
      <c r="AB55" s="160" t="e">
        <f aca="true" t="shared" si="53" ref="AB55:AB83">+IF(U55=0,,Z55/U55*100)</f>
        <v>#REF!</v>
      </c>
      <c r="AC55" s="160" t="e">
        <f aca="true" t="shared" si="54" ref="AC55:AC83">+IF(X55=0,,Z55/X55*100)</f>
        <v>#REF!</v>
      </c>
      <c r="AD55" s="160" t="e">
        <f aca="true" t="shared" si="55" ref="AD55:AD83">+IF(Y55=0,,Z55/Y55*100)</f>
        <v>#REF!</v>
      </c>
      <c r="AE55" s="160">
        <f aca="true" t="shared" si="56" ref="AE55:AE83">+IF(R55=0,,T55/R55*100)</f>
        <v>0</v>
      </c>
      <c r="AF55" s="118">
        <f aca="true" t="shared" si="57" ref="AF55:AF83">+IF(V55=0,,X55/V55*100)</f>
        <v>0</v>
      </c>
      <c r="AH55" s="137" t="s">
        <v>200</v>
      </c>
      <c r="AI55" s="162"/>
      <c r="AJ55" s="138" t="s">
        <v>183</v>
      </c>
      <c r="AK55" s="74"/>
      <c r="AL55" s="161">
        <f t="shared" si="47"/>
        <v>0</v>
      </c>
      <c r="AM55" s="74"/>
      <c r="AN55" s="161">
        <f t="shared" si="48"/>
        <v>0</v>
      </c>
      <c r="AO55" s="74" t="e">
        <f>#REF!+#REF!</f>
        <v>#REF!</v>
      </c>
      <c r="AP55" s="161" t="e">
        <f t="shared" si="49"/>
        <v>#REF!</v>
      </c>
      <c r="AQ55" s="74"/>
      <c r="AR55" s="161">
        <f t="shared" si="50"/>
        <v>0</v>
      </c>
      <c r="AS55" s="74" t="e">
        <f>#REF!+#REF!</f>
        <v>#REF!</v>
      </c>
      <c r="AT55" s="161" t="e">
        <f t="shared" si="51"/>
        <v>#REF!</v>
      </c>
      <c r="AU55" s="74" t="e">
        <f>+E55+#REF!</f>
        <v>#REF!</v>
      </c>
      <c r="AV55" s="160">
        <f aca="true" t="shared" si="58" ref="AV55:AV83">+IF(AL55=0,,AU55/AL55*100)</f>
        <v>0</v>
      </c>
      <c r="AW55" s="160" t="e">
        <f aca="true" t="shared" si="59" ref="AW55:AW83">+IF(AP55=0,,AU55/AP55*100)</f>
        <v>#REF!</v>
      </c>
      <c r="AX55" s="160" t="e">
        <f aca="true" t="shared" si="60" ref="AX55:AX83">+IF(AS55=0,,AU55/AS55*100)</f>
        <v>#REF!</v>
      </c>
      <c r="AY55" s="160" t="e">
        <f aca="true" t="shared" si="61" ref="AY55:AY83">+IF(AT55=0,,AU55/AT55*100)</f>
        <v>#REF!</v>
      </c>
      <c r="AZ55" s="160">
        <f aca="true" t="shared" si="62" ref="AZ55:AZ83">+IF(AM55=0,,AO55/AM55*100)</f>
        <v>0</v>
      </c>
      <c r="BA55" s="118">
        <f aca="true" t="shared" si="63" ref="BA55:BA83">+IF(AQ55=0,,AS55/AQ55*100)</f>
        <v>0</v>
      </c>
    </row>
    <row r="56" spans="2:53" ht="12.75" customHeight="1">
      <c r="B56" s="102">
        <v>4</v>
      </c>
      <c r="C56" s="103">
        <v>55</v>
      </c>
      <c r="D56" s="124" t="s">
        <v>21</v>
      </c>
      <c r="E56" s="97">
        <f>+E57+E63+E64+E69+E70+E71+E74+E75</f>
        <v>0</v>
      </c>
      <c r="F56" s="701">
        <f>+F57+F63+F64+F69+F70+F71+F74+F75</f>
        <v>0</v>
      </c>
      <c r="G56" s="719">
        <f t="shared" si="2"/>
        <v>0</v>
      </c>
      <c r="M56" s="148">
        <v>5</v>
      </c>
      <c r="N56" s="149"/>
      <c r="O56" s="172" t="s">
        <v>21</v>
      </c>
      <c r="P56" s="151">
        <f aca="true" t="shared" si="64" ref="P56:Z56">+P57+P63+P64+P69+P70+P71+P74+P75</f>
        <v>0</v>
      </c>
      <c r="Q56" s="151">
        <f t="shared" si="64"/>
        <v>0</v>
      </c>
      <c r="R56" s="151">
        <f t="shared" si="64"/>
        <v>0</v>
      </c>
      <c r="S56" s="151">
        <f t="shared" si="64"/>
        <v>0</v>
      </c>
      <c r="T56" s="151" t="e">
        <f t="shared" si="64"/>
        <v>#REF!</v>
      </c>
      <c r="U56" s="151" t="e">
        <f t="shared" si="64"/>
        <v>#REF!</v>
      </c>
      <c r="V56" s="151">
        <f t="shared" si="64"/>
        <v>0</v>
      </c>
      <c r="W56" s="151">
        <f t="shared" si="64"/>
        <v>0</v>
      </c>
      <c r="X56" s="151" t="e">
        <f t="shared" si="64"/>
        <v>#REF!</v>
      </c>
      <c r="Y56" s="151" t="e">
        <f t="shared" si="64"/>
        <v>#REF!</v>
      </c>
      <c r="Z56" s="151">
        <f t="shared" si="64"/>
        <v>0</v>
      </c>
      <c r="AA56" s="151">
        <f t="shared" si="52"/>
        <v>0</v>
      </c>
      <c r="AB56" s="151" t="e">
        <f t="shared" si="53"/>
        <v>#REF!</v>
      </c>
      <c r="AC56" s="151" t="e">
        <f t="shared" si="54"/>
        <v>#REF!</v>
      </c>
      <c r="AD56" s="151" t="e">
        <f t="shared" si="55"/>
        <v>#REF!</v>
      </c>
      <c r="AE56" s="151">
        <f t="shared" si="56"/>
        <v>0</v>
      </c>
      <c r="AF56" s="153">
        <f t="shared" si="57"/>
        <v>0</v>
      </c>
      <c r="AH56" s="148">
        <v>5</v>
      </c>
      <c r="AI56" s="149"/>
      <c r="AJ56" s="172" t="s">
        <v>21</v>
      </c>
      <c r="AK56" s="151">
        <f aca="true" t="shared" si="65" ref="AK56:AU56">+AK57+AK63+AK64+AK69+AK70+AK71+AK74+AK75</f>
        <v>0</v>
      </c>
      <c r="AL56" s="151">
        <f t="shared" si="65"/>
        <v>0</v>
      </c>
      <c r="AM56" s="151">
        <f t="shared" si="65"/>
        <v>0</v>
      </c>
      <c r="AN56" s="151">
        <f t="shared" si="65"/>
        <v>0</v>
      </c>
      <c r="AO56" s="97" t="e">
        <f t="shared" si="65"/>
        <v>#REF!</v>
      </c>
      <c r="AP56" s="151" t="e">
        <f t="shared" si="65"/>
        <v>#REF!</v>
      </c>
      <c r="AQ56" s="151">
        <f t="shared" si="65"/>
        <v>0</v>
      </c>
      <c r="AR56" s="151">
        <f t="shared" si="65"/>
        <v>0</v>
      </c>
      <c r="AS56" s="97" t="e">
        <f t="shared" si="65"/>
        <v>#REF!</v>
      </c>
      <c r="AT56" s="151" t="e">
        <f t="shared" si="65"/>
        <v>#REF!</v>
      </c>
      <c r="AU56" s="97" t="e">
        <f t="shared" si="65"/>
        <v>#REF!</v>
      </c>
      <c r="AV56" s="151">
        <f t="shared" si="58"/>
        <v>0</v>
      </c>
      <c r="AW56" s="151" t="e">
        <f t="shared" si="59"/>
        <v>#REF!</v>
      </c>
      <c r="AX56" s="151" t="e">
        <f t="shared" si="60"/>
        <v>#REF!</v>
      </c>
      <c r="AY56" s="151" t="e">
        <f t="shared" si="61"/>
        <v>#REF!</v>
      </c>
      <c r="AZ56" s="151">
        <f t="shared" si="62"/>
        <v>0</v>
      </c>
      <c r="BA56" s="153">
        <f t="shared" si="63"/>
        <v>0</v>
      </c>
    </row>
    <row r="57" spans="2:53" ht="12.75" customHeight="1">
      <c r="B57" s="105" t="s">
        <v>232</v>
      </c>
      <c r="C57" s="106">
        <v>550</v>
      </c>
      <c r="D57" s="107" t="s">
        <v>22</v>
      </c>
      <c r="E57" s="108">
        <f>SUM(E58:E62)</f>
        <v>0</v>
      </c>
      <c r="F57" s="158">
        <f>SUM(F58:F62)</f>
        <v>0</v>
      </c>
      <c r="G57" s="722">
        <f t="shared" si="2"/>
        <v>0</v>
      </c>
      <c r="M57" s="154" t="s">
        <v>202</v>
      </c>
      <c r="N57" s="155">
        <v>550</v>
      </c>
      <c r="O57" s="156" t="s">
        <v>22</v>
      </c>
      <c r="P57" s="108"/>
      <c r="Q57" s="108">
        <f aca="true" t="shared" si="66" ref="Q57:Q79">+P57*$S$9*$W$9*$Z$9</f>
        <v>0</v>
      </c>
      <c r="R57" s="108"/>
      <c r="S57" s="108">
        <f aca="true" t="shared" si="67" ref="S57:S79">+R57*$W$9*$Z$9</f>
        <v>0</v>
      </c>
      <c r="T57" s="108" t="e">
        <f>+#REF!</f>
        <v>#REF!</v>
      </c>
      <c r="U57" s="108" t="e">
        <f aca="true" t="shared" si="68" ref="U57:U79">+T57*$W$9*$Z$9</f>
        <v>#REF!</v>
      </c>
      <c r="V57" s="108"/>
      <c r="W57" s="108">
        <f aca="true" t="shared" si="69" ref="W57:W79">+V57*$Z$9</f>
        <v>0</v>
      </c>
      <c r="X57" s="108" t="e">
        <f>+#REF!</f>
        <v>#REF!</v>
      </c>
      <c r="Y57" s="108" t="e">
        <f aca="true" t="shared" si="70" ref="Y57:Y79">+X57*$Z$9</f>
        <v>#REF!</v>
      </c>
      <c r="Z57" s="108">
        <f aca="true" t="shared" si="71" ref="Z57:Z79">+F57</f>
        <v>0</v>
      </c>
      <c r="AA57" s="108">
        <f t="shared" si="52"/>
        <v>0</v>
      </c>
      <c r="AB57" s="108" t="e">
        <f t="shared" si="53"/>
        <v>#REF!</v>
      </c>
      <c r="AC57" s="108" t="e">
        <f t="shared" si="54"/>
        <v>#REF!</v>
      </c>
      <c r="AD57" s="108" t="e">
        <f t="shared" si="55"/>
        <v>#REF!</v>
      </c>
      <c r="AE57" s="108">
        <f t="shared" si="56"/>
        <v>0</v>
      </c>
      <c r="AF57" s="109">
        <f t="shared" si="57"/>
        <v>0</v>
      </c>
      <c r="AH57" s="154" t="s">
        <v>202</v>
      </c>
      <c r="AI57" s="155">
        <v>550</v>
      </c>
      <c r="AJ57" s="156" t="s">
        <v>22</v>
      </c>
      <c r="AK57" s="108"/>
      <c r="AL57" s="108">
        <f aca="true" t="shared" si="72" ref="AL57:AL79">+AK57*$AN$9*$AR$9*$AU$9</f>
        <v>0</v>
      </c>
      <c r="AM57" s="108"/>
      <c r="AN57" s="108">
        <f aca="true" t="shared" si="73" ref="AN57:AN79">+AM57*$AR$9*$AU$9</f>
        <v>0</v>
      </c>
      <c r="AO57" s="108" t="e">
        <f>#REF!+#REF!</f>
        <v>#REF!</v>
      </c>
      <c r="AP57" s="108" t="e">
        <f aca="true" t="shared" si="74" ref="AP57:AP79">+AO57*$AR$9*$AU$9</f>
        <v>#REF!</v>
      </c>
      <c r="AQ57" s="108"/>
      <c r="AR57" s="108">
        <f aca="true" t="shared" si="75" ref="AR57:AR79">+AQ57*$AU$9</f>
        <v>0</v>
      </c>
      <c r="AS57" s="108" t="e">
        <f>#REF!+#REF!</f>
        <v>#REF!</v>
      </c>
      <c r="AT57" s="108" t="e">
        <f aca="true" t="shared" si="76" ref="AT57:AT79">+AS57*$AU$9</f>
        <v>#REF!</v>
      </c>
      <c r="AU57" s="108" t="e">
        <f>+E57+#REF!</f>
        <v>#REF!</v>
      </c>
      <c r="AV57" s="108">
        <f t="shared" si="58"/>
        <v>0</v>
      </c>
      <c r="AW57" s="108" t="e">
        <f t="shared" si="59"/>
        <v>#REF!</v>
      </c>
      <c r="AX57" s="108" t="e">
        <f t="shared" si="60"/>
        <v>#REF!</v>
      </c>
      <c r="AY57" s="108" t="e">
        <f t="shared" si="61"/>
        <v>#REF!</v>
      </c>
      <c r="AZ57" s="108">
        <f t="shared" si="62"/>
        <v>0</v>
      </c>
      <c r="BA57" s="109">
        <f t="shared" si="63"/>
        <v>0</v>
      </c>
    </row>
    <row r="58" spans="2:53" ht="12.75" customHeight="1">
      <c r="B58" s="646" t="s">
        <v>233</v>
      </c>
      <c r="C58" s="106"/>
      <c r="D58" s="107" t="s">
        <v>184</v>
      </c>
      <c r="E58" s="75"/>
      <c r="F58" s="705"/>
      <c r="G58" s="715">
        <f t="shared" si="2"/>
        <v>0</v>
      </c>
      <c r="M58" s="154" t="s">
        <v>203</v>
      </c>
      <c r="N58" s="155"/>
      <c r="O58" s="156" t="s">
        <v>184</v>
      </c>
      <c r="P58" s="75"/>
      <c r="Q58" s="163">
        <f t="shared" si="66"/>
        <v>0</v>
      </c>
      <c r="R58" s="75"/>
      <c r="S58" s="163">
        <f t="shared" si="67"/>
        <v>0</v>
      </c>
      <c r="T58" s="75" t="e">
        <f>+#REF!</f>
        <v>#REF!</v>
      </c>
      <c r="U58" s="163" t="e">
        <f t="shared" si="68"/>
        <v>#REF!</v>
      </c>
      <c r="V58" s="75"/>
      <c r="W58" s="163">
        <f t="shared" si="69"/>
        <v>0</v>
      </c>
      <c r="X58" s="75" t="e">
        <f>+#REF!</f>
        <v>#REF!</v>
      </c>
      <c r="Y58" s="163" t="e">
        <f t="shared" si="70"/>
        <v>#REF!</v>
      </c>
      <c r="Z58" s="75">
        <f t="shared" si="71"/>
        <v>0</v>
      </c>
      <c r="AA58" s="108">
        <f t="shared" si="52"/>
        <v>0</v>
      </c>
      <c r="AB58" s="108" t="e">
        <f t="shared" si="53"/>
        <v>#REF!</v>
      </c>
      <c r="AC58" s="108" t="e">
        <f t="shared" si="54"/>
        <v>#REF!</v>
      </c>
      <c r="AD58" s="108" t="e">
        <f t="shared" si="55"/>
        <v>#REF!</v>
      </c>
      <c r="AE58" s="108">
        <f t="shared" si="56"/>
        <v>0</v>
      </c>
      <c r="AF58" s="109">
        <f t="shared" si="57"/>
        <v>0</v>
      </c>
      <c r="AH58" s="154" t="s">
        <v>203</v>
      </c>
      <c r="AI58" s="155"/>
      <c r="AJ58" s="156" t="s">
        <v>184</v>
      </c>
      <c r="AK58" s="75"/>
      <c r="AL58" s="163">
        <f t="shared" si="72"/>
        <v>0</v>
      </c>
      <c r="AM58" s="75"/>
      <c r="AN58" s="163">
        <f t="shared" si="73"/>
        <v>0</v>
      </c>
      <c r="AO58" s="75" t="e">
        <f>#REF!+#REF!</f>
        <v>#REF!</v>
      </c>
      <c r="AP58" s="163" t="e">
        <f t="shared" si="74"/>
        <v>#REF!</v>
      </c>
      <c r="AQ58" s="75"/>
      <c r="AR58" s="163">
        <f t="shared" si="75"/>
        <v>0</v>
      </c>
      <c r="AS58" s="75" t="e">
        <f>#REF!+#REF!</f>
        <v>#REF!</v>
      </c>
      <c r="AT58" s="163" t="e">
        <f t="shared" si="76"/>
        <v>#REF!</v>
      </c>
      <c r="AU58" s="75" t="e">
        <f>+E58+#REF!</f>
        <v>#REF!</v>
      </c>
      <c r="AV58" s="108">
        <f t="shared" si="58"/>
        <v>0</v>
      </c>
      <c r="AW58" s="108" t="e">
        <f t="shared" si="59"/>
        <v>#REF!</v>
      </c>
      <c r="AX58" s="108" t="e">
        <f t="shared" si="60"/>
        <v>#REF!</v>
      </c>
      <c r="AY58" s="108" t="e">
        <f t="shared" si="61"/>
        <v>#REF!</v>
      </c>
      <c r="AZ58" s="108">
        <f t="shared" si="62"/>
        <v>0</v>
      </c>
      <c r="BA58" s="109">
        <f t="shared" si="63"/>
        <v>0</v>
      </c>
    </row>
    <row r="59" spans="2:53" ht="12.75" customHeight="1">
      <c r="B59" s="646" t="s">
        <v>234</v>
      </c>
      <c r="C59" s="106"/>
      <c r="D59" s="107" t="s">
        <v>185</v>
      </c>
      <c r="E59" s="75"/>
      <c r="F59" s="705"/>
      <c r="G59" s="715">
        <f t="shared" si="2"/>
        <v>0</v>
      </c>
      <c r="M59" s="154" t="s">
        <v>204</v>
      </c>
      <c r="N59" s="155"/>
      <c r="O59" s="156" t="s">
        <v>185</v>
      </c>
      <c r="P59" s="75"/>
      <c r="Q59" s="163">
        <f t="shared" si="66"/>
        <v>0</v>
      </c>
      <c r="R59" s="75"/>
      <c r="S59" s="163">
        <f t="shared" si="67"/>
        <v>0</v>
      </c>
      <c r="T59" s="75" t="e">
        <f>+#REF!</f>
        <v>#REF!</v>
      </c>
      <c r="U59" s="163" t="e">
        <f t="shared" si="68"/>
        <v>#REF!</v>
      </c>
      <c r="V59" s="75"/>
      <c r="W59" s="163">
        <f t="shared" si="69"/>
        <v>0</v>
      </c>
      <c r="X59" s="75" t="e">
        <f>+#REF!</f>
        <v>#REF!</v>
      </c>
      <c r="Y59" s="163" t="e">
        <f t="shared" si="70"/>
        <v>#REF!</v>
      </c>
      <c r="Z59" s="75">
        <f t="shared" si="71"/>
        <v>0</v>
      </c>
      <c r="AA59" s="108">
        <f t="shared" si="52"/>
        <v>0</v>
      </c>
      <c r="AB59" s="108" t="e">
        <f t="shared" si="53"/>
        <v>#REF!</v>
      </c>
      <c r="AC59" s="108" t="e">
        <f t="shared" si="54"/>
        <v>#REF!</v>
      </c>
      <c r="AD59" s="108" t="e">
        <f t="shared" si="55"/>
        <v>#REF!</v>
      </c>
      <c r="AE59" s="108">
        <f t="shared" si="56"/>
        <v>0</v>
      </c>
      <c r="AF59" s="109">
        <f t="shared" si="57"/>
        <v>0</v>
      </c>
      <c r="AH59" s="154" t="s">
        <v>204</v>
      </c>
      <c r="AI59" s="155"/>
      <c r="AJ59" s="156" t="s">
        <v>185</v>
      </c>
      <c r="AK59" s="75"/>
      <c r="AL59" s="163">
        <f t="shared" si="72"/>
        <v>0</v>
      </c>
      <c r="AM59" s="75"/>
      <c r="AN59" s="163">
        <f t="shared" si="73"/>
        <v>0</v>
      </c>
      <c r="AO59" s="75" t="e">
        <f>#REF!+#REF!</f>
        <v>#REF!</v>
      </c>
      <c r="AP59" s="163" t="e">
        <f t="shared" si="74"/>
        <v>#REF!</v>
      </c>
      <c r="AQ59" s="75"/>
      <c r="AR59" s="163">
        <f t="shared" si="75"/>
        <v>0</v>
      </c>
      <c r="AS59" s="75" t="e">
        <f>#REF!+#REF!</f>
        <v>#REF!</v>
      </c>
      <c r="AT59" s="163" t="e">
        <f t="shared" si="76"/>
        <v>#REF!</v>
      </c>
      <c r="AU59" s="75" t="e">
        <f>+E59+#REF!</f>
        <v>#REF!</v>
      </c>
      <c r="AV59" s="108">
        <f t="shared" si="58"/>
        <v>0</v>
      </c>
      <c r="AW59" s="108" t="e">
        <f t="shared" si="59"/>
        <v>#REF!</v>
      </c>
      <c r="AX59" s="108" t="e">
        <f t="shared" si="60"/>
        <v>#REF!</v>
      </c>
      <c r="AY59" s="108" t="e">
        <f t="shared" si="61"/>
        <v>#REF!</v>
      </c>
      <c r="AZ59" s="108">
        <f t="shared" si="62"/>
        <v>0</v>
      </c>
      <c r="BA59" s="109">
        <f t="shared" si="63"/>
        <v>0</v>
      </c>
    </row>
    <row r="60" spans="2:53" ht="12.75" customHeight="1">
      <c r="B60" s="646" t="s">
        <v>235</v>
      </c>
      <c r="C60" s="106"/>
      <c r="D60" s="107" t="s">
        <v>186</v>
      </c>
      <c r="E60" s="75"/>
      <c r="F60" s="705"/>
      <c r="G60" s="715">
        <f t="shared" si="2"/>
        <v>0</v>
      </c>
      <c r="M60" s="154" t="s">
        <v>205</v>
      </c>
      <c r="N60" s="155"/>
      <c r="O60" s="156" t="s">
        <v>186</v>
      </c>
      <c r="P60" s="75"/>
      <c r="Q60" s="163">
        <f t="shared" si="66"/>
        <v>0</v>
      </c>
      <c r="R60" s="75"/>
      <c r="S60" s="163">
        <f t="shared" si="67"/>
        <v>0</v>
      </c>
      <c r="T60" s="75" t="e">
        <f>+#REF!</f>
        <v>#REF!</v>
      </c>
      <c r="U60" s="163" t="e">
        <f t="shared" si="68"/>
        <v>#REF!</v>
      </c>
      <c r="V60" s="75"/>
      <c r="W60" s="163">
        <f t="shared" si="69"/>
        <v>0</v>
      </c>
      <c r="X60" s="75" t="e">
        <f>+#REF!</f>
        <v>#REF!</v>
      </c>
      <c r="Y60" s="163" t="e">
        <f t="shared" si="70"/>
        <v>#REF!</v>
      </c>
      <c r="Z60" s="75">
        <f t="shared" si="71"/>
        <v>0</v>
      </c>
      <c r="AA60" s="108">
        <f t="shared" si="52"/>
        <v>0</v>
      </c>
      <c r="AB60" s="108" t="e">
        <f t="shared" si="53"/>
        <v>#REF!</v>
      </c>
      <c r="AC60" s="108" t="e">
        <f t="shared" si="54"/>
        <v>#REF!</v>
      </c>
      <c r="AD60" s="108" t="e">
        <f t="shared" si="55"/>
        <v>#REF!</v>
      </c>
      <c r="AE60" s="108">
        <f t="shared" si="56"/>
        <v>0</v>
      </c>
      <c r="AF60" s="109">
        <f t="shared" si="57"/>
        <v>0</v>
      </c>
      <c r="AH60" s="154" t="s">
        <v>205</v>
      </c>
      <c r="AI60" s="155"/>
      <c r="AJ60" s="156" t="s">
        <v>186</v>
      </c>
      <c r="AK60" s="75"/>
      <c r="AL60" s="163">
        <f t="shared" si="72"/>
        <v>0</v>
      </c>
      <c r="AM60" s="75"/>
      <c r="AN60" s="163">
        <f t="shared" si="73"/>
        <v>0</v>
      </c>
      <c r="AO60" s="75" t="e">
        <f>#REF!+#REF!</f>
        <v>#REF!</v>
      </c>
      <c r="AP60" s="163" t="e">
        <f t="shared" si="74"/>
        <v>#REF!</v>
      </c>
      <c r="AQ60" s="75"/>
      <c r="AR60" s="163">
        <f t="shared" si="75"/>
        <v>0</v>
      </c>
      <c r="AS60" s="75" t="e">
        <f>#REF!+#REF!</f>
        <v>#REF!</v>
      </c>
      <c r="AT60" s="163" t="e">
        <f t="shared" si="76"/>
        <v>#REF!</v>
      </c>
      <c r="AU60" s="75" t="e">
        <f>+E60+#REF!</f>
        <v>#REF!</v>
      </c>
      <c r="AV60" s="108">
        <f t="shared" si="58"/>
        <v>0</v>
      </c>
      <c r="AW60" s="108" t="e">
        <f t="shared" si="59"/>
        <v>#REF!</v>
      </c>
      <c r="AX60" s="108" t="e">
        <f t="shared" si="60"/>
        <v>#REF!</v>
      </c>
      <c r="AY60" s="108" t="e">
        <f t="shared" si="61"/>
        <v>#REF!</v>
      </c>
      <c r="AZ60" s="108">
        <f t="shared" si="62"/>
        <v>0</v>
      </c>
      <c r="BA60" s="109">
        <f t="shared" si="63"/>
        <v>0</v>
      </c>
    </row>
    <row r="61" spans="2:53" ht="12.75" customHeight="1">
      <c r="B61" s="646" t="s">
        <v>236</v>
      </c>
      <c r="C61" s="106"/>
      <c r="D61" s="107" t="s">
        <v>384</v>
      </c>
      <c r="E61" s="75"/>
      <c r="F61" s="705"/>
      <c r="G61" s="715">
        <f t="shared" si="2"/>
        <v>0</v>
      </c>
      <c r="M61" s="154"/>
      <c r="N61" s="155"/>
      <c r="O61" s="156"/>
      <c r="P61" s="75"/>
      <c r="Q61" s="163"/>
      <c r="R61" s="75"/>
      <c r="S61" s="163"/>
      <c r="T61" s="75"/>
      <c r="U61" s="163"/>
      <c r="V61" s="75"/>
      <c r="W61" s="163"/>
      <c r="X61" s="75"/>
      <c r="Y61" s="163"/>
      <c r="Z61" s="75"/>
      <c r="AA61" s="108"/>
      <c r="AB61" s="108"/>
      <c r="AC61" s="108"/>
      <c r="AD61" s="108"/>
      <c r="AE61" s="108"/>
      <c r="AF61" s="109"/>
      <c r="AH61" s="154"/>
      <c r="AI61" s="155"/>
      <c r="AJ61" s="156"/>
      <c r="AK61" s="75"/>
      <c r="AL61" s="163"/>
      <c r="AM61" s="75"/>
      <c r="AN61" s="163"/>
      <c r="AO61" s="75"/>
      <c r="AP61" s="163"/>
      <c r="AQ61" s="75"/>
      <c r="AR61" s="163"/>
      <c r="AS61" s="75"/>
      <c r="AT61" s="163"/>
      <c r="AU61" s="75"/>
      <c r="AV61" s="108"/>
      <c r="AW61" s="108"/>
      <c r="AX61" s="108"/>
      <c r="AY61" s="108"/>
      <c r="AZ61" s="108"/>
      <c r="BA61" s="109"/>
    </row>
    <row r="62" spans="2:53" ht="12.75" customHeight="1">
      <c r="B62" s="646" t="s">
        <v>383</v>
      </c>
      <c r="C62" s="106"/>
      <c r="D62" s="107" t="s">
        <v>187</v>
      </c>
      <c r="E62" s="75"/>
      <c r="F62" s="705"/>
      <c r="G62" s="715">
        <f t="shared" si="2"/>
        <v>0</v>
      </c>
      <c r="M62" s="154" t="s">
        <v>206</v>
      </c>
      <c r="N62" s="155"/>
      <c r="O62" s="156" t="s">
        <v>187</v>
      </c>
      <c r="P62" s="75"/>
      <c r="Q62" s="163">
        <f t="shared" si="66"/>
        <v>0</v>
      </c>
      <c r="R62" s="75"/>
      <c r="S62" s="163">
        <f t="shared" si="67"/>
        <v>0</v>
      </c>
      <c r="T62" s="75" t="e">
        <f>+#REF!</f>
        <v>#REF!</v>
      </c>
      <c r="U62" s="163" t="e">
        <f t="shared" si="68"/>
        <v>#REF!</v>
      </c>
      <c r="V62" s="75"/>
      <c r="W62" s="163">
        <f t="shared" si="69"/>
        <v>0</v>
      </c>
      <c r="X62" s="75" t="e">
        <f>+#REF!</f>
        <v>#REF!</v>
      </c>
      <c r="Y62" s="163" t="e">
        <f t="shared" si="70"/>
        <v>#REF!</v>
      </c>
      <c r="Z62" s="75">
        <f t="shared" si="71"/>
        <v>0</v>
      </c>
      <c r="AA62" s="108">
        <f t="shared" si="52"/>
        <v>0</v>
      </c>
      <c r="AB62" s="108" t="e">
        <f t="shared" si="53"/>
        <v>#REF!</v>
      </c>
      <c r="AC62" s="108" t="e">
        <f t="shared" si="54"/>
        <v>#REF!</v>
      </c>
      <c r="AD62" s="108" t="e">
        <f t="shared" si="55"/>
        <v>#REF!</v>
      </c>
      <c r="AE62" s="108">
        <f t="shared" si="56"/>
        <v>0</v>
      </c>
      <c r="AF62" s="109">
        <f t="shared" si="57"/>
        <v>0</v>
      </c>
      <c r="AH62" s="154" t="s">
        <v>206</v>
      </c>
      <c r="AI62" s="155"/>
      <c r="AJ62" s="156" t="s">
        <v>187</v>
      </c>
      <c r="AK62" s="75"/>
      <c r="AL62" s="163">
        <f t="shared" si="72"/>
        <v>0</v>
      </c>
      <c r="AM62" s="75"/>
      <c r="AN62" s="163">
        <f t="shared" si="73"/>
        <v>0</v>
      </c>
      <c r="AO62" s="75" t="e">
        <f>#REF!+#REF!</f>
        <v>#REF!</v>
      </c>
      <c r="AP62" s="163" t="e">
        <f t="shared" si="74"/>
        <v>#REF!</v>
      </c>
      <c r="AQ62" s="75"/>
      <c r="AR62" s="163">
        <f t="shared" si="75"/>
        <v>0</v>
      </c>
      <c r="AS62" s="75" t="e">
        <f>#REF!+#REF!</f>
        <v>#REF!</v>
      </c>
      <c r="AT62" s="163" t="e">
        <f t="shared" si="76"/>
        <v>#REF!</v>
      </c>
      <c r="AU62" s="75" t="e">
        <f>+E62+#REF!</f>
        <v>#REF!</v>
      </c>
      <c r="AV62" s="108">
        <f t="shared" si="58"/>
        <v>0</v>
      </c>
      <c r="AW62" s="108" t="e">
        <f t="shared" si="59"/>
        <v>#REF!</v>
      </c>
      <c r="AX62" s="108" t="e">
        <f t="shared" si="60"/>
        <v>#REF!</v>
      </c>
      <c r="AY62" s="108" t="e">
        <f t="shared" si="61"/>
        <v>#REF!</v>
      </c>
      <c r="AZ62" s="108">
        <f t="shared" si="62"/>
        <v>0</v>
      </c>
      <c r="BA62" s="109">
        <f t="shared" si="63"/>
        <v>0</v>
      </c>
    </row>
    <row r="63" spans="2:53" ht="12.75" customHeight="1">
      <c r="B63" s="111" t="s">
        <v>237</v>
      </c>
      <c r="C63" s="112">
        <v>551</v>
      </c>
      <c r="D63" s="113" t="s">
        <v>23</v>
      </c>
      <c r="E63" s="73"/>
      <c r="F63" s="706"/>
      <c r="G63" s="716">
        <f t="shared" si="2"/>
        <v>0</v>
      </c>
      <c r="M63" s="127" t="s">
        <v>207</v>
      </c>
      <c r="N63" s="128">
        <v>551</v>
      </c>
      <c r="O63" s="129" t="s">
        <v>23</v>
      </c>
      <c r="P63" s="73"/>
      <c r="Q63" s="159">
        <f t="shared" si="66"/>
        <v>0</v>
      </c>
      <c r="R63" s="73"/>
      <c r="S63" s="159">
        <f t="shared" si="67"/>
        <v>0</v>
      </c>
      <c r="T63" s="73" t="e">
        <f>+#REF!</f>
        <v>#REF!</v>
      </c>
      <c r="U63" s="159" t="e">
        <f t="shared" si="68"/>
        <v>#REF!</v>
      </c>
      <c r="V63" s="73"/>
      <c r="W63" s="159">
        <f t="shared" si="69"/>
        <v>0</v>
      </c>
      <c r="X63" s="73" t="e">
        <f>+#REF!</f>
        <v>#REF!</v>
      </c>
      <c r="Y63" s="159" t="e">
        <f t="shared" si="70"/>
        <v>#REF!</v>
      </c>
      <c r="Z63" s="73">
        <f t="shared" si="71"/>
        <v>0</v>
      </c>
      <c r="AA63" s="114">
        <f t="shared" si="52"/>
        <v>0</v>
      </c>
      <c r="AB63" s="114" t="e">
        <f t="shared" si="53"/>
        <v>#REF!</v>
      </c>
      <c r="AC63" s="114" t="e">
        <f t="shared" si="54"/>
        <v>#REF!</v>
      </c>
      <c r="AD63" s="114" t="e">
        <f t="shared" si="55"/>
        <v>#REF!</v>
      </c>
      <c r="AE63" s="114">
        <f t="shared" si="56"/>
        <v>0</v>
      </c>
      <c r="AF63" s="110">
        <f t="shared" si="57"/>
        <v>0</v>
      </c>
      <c r="AH63" s="127" t="s">
        <v>207</v>
      </c>
      <c r="AI63" s="128">
        <v>551</v>
      </c>
      <c r="AJ63" s="129" t="s">
        <v>23</v>
      </c>
      <c r="AK63" s="73"/>
      <c r="AL63" s="159">
        <f t="shared" si="72"/>
        <v>0</v>
      </c>
      <c r="AM63" s="73"/>
      <c r="AN63" s="159">
        <f t="shared" si="73"/>
        <v>0</v>
      </c>
      <c r="AO63" s="73" t="e">
        <f>#REF!+#REF!</f>
        <v>#REF!</v>
      </c>
      <c r="AP63" s="159" t="e">
        <f t="shared" si="74"/>
        <v>#REF!</v>
      </c>
      <c r="AQ63" s="73"/>
      <c r="AR63" s="159">
        <f t="shared" si="75"/>
        <v>0</v>
      </c>
      <c r="AS63" s="73" t="e">
        <f>#REF!+#REF!</f>
        <v>#REF!</v>
      </c>
      <c r="AT63" s="159" t="e">
        <f t="shared" si="76"/>
        <v>#REF!</v>
      </c>
      <c r="AU63" s="73" t="e">
        <f>+E63+#REF!</f>
        <v>#REF!</v>
      </c>
      <c r="AV63" s="114">
        <f t="shared" si="58"/>
        <v>0</v>
      </c>
      <c r="AW63" s="114" t="e">
        <f t="shared" si="59"/>
        <v>#REF!</v>
      </c>
      <c r="AX63" s="114" t="e">
        <f t="shared" si="60"/>
        <v>#REF!</v>
      </c>
      <c r="AY63" s="114" t="e">
        <f t="shared" si="61"/>
        <v>#REF!</v>
      </c>
      <c r="AZ63" s="114">
        <f t="shared" si="62"/>
        <v>0</v>
      </c>
      <c r="BA63" s="110">
        <f t="shared" si="63"/>
        <v>0</v>
      </c>
    </row>
    <row r="64" spans="2:53" ht="12.75" customHeight="1">
      <c r="B64" s="111" t="s">
        <v>238</v>
      </c>
      <c r="C64" s="112">
        <v>552</v>
      </c>
      <c r="D64" s="113" t="s">
        <v>24</v>
      </c>
      <c r="E64" s="114">
        <f>SUM(E65:E68)</f>
        <v>0</v>
      </c>
      <c r="F64" s="704">
        <f>SUM(F65:F68)</f>
        <v>0</v>
      </c>
      <c r="G64" s="720">
        <f t="shared" si="2"/>
        <v>0</v>
      </c>
      <c r="M64" s="127" t="s">
        <v>208</v>
      </c>
      <c r="N64" s="128">
        <v>552</v>
      </c>
      <c r="O64" s="129" t="s">
        <v>24</v>
      </c>
      <c r="P64" s="114"/>
      <c r="Q64" s="114">
        <f t="shared" si="66"/>
        <v>0</v>
      </c>
      <c r="R64" s="114"/>
      <c r="S64" s="114">
        <f t="shared" si="67"/>
        <v>0</v>
      </c>
      <c r="T64" s="114" t="e">
        <f>+#REF!</f>
        <v>#REF!</v>
      </c>
      <c r="U64" s="114" t="e">
        <f t="shared" si="68"/>
        <v>#REF!</v>
      </c>
      <c r="V64" s="114"/>
      <c r="W64" s="114">
        <f t="shared" si="69"/>
        <v>0</v>
      </c>
      <c r="X64" s="114" t="e">
        <f>+#REF!</f>
        <v>#REF!</v>
      </c>
      <c r="Y64" s="114" t="e">
        <f t="shared" si="70"/>
        <v>#REF!</v>
      </c>
      <c r="Z64" s="114">
        <f t="shared" si="71"/>
        <v>0</v>
      </c>
      <c r="AA64" s="114">
        <f t="shared" si="52"/>
        <v>0</v>
      </c>
      <c r="AB64" s="114" t="e">
        <f t="shared" si="53"/>
        <v>#REF!</v>
      </c>
      <c r="AC64" s="114" t="e">
        <f t="shared" si="54"/>
        <v>#REF!</v>
      </c>
      <c r="AD64" s="114" t="e">
        <f t="shared" si="55"/>
        <v>#REF!</v>
      </c>
      <c r="AE64" s="114">
        <f t="shared" si="56"/>
        <v>0</v>
      </c>
      <c r="AF64" s="110">
        <f t="shared" si="57"/>
        <v>0</v>
      </c>
      <c r="AH64" s="127" t="s">
        <v>208</v>
      </c>
      <c r="AI64" s="128">
        <v>552</v>
      </c>
      <c r="AJ64" s="129" t="s">
        <v>24</v>
      </c>
      <c r="AK64" s="114"/>
      <c r="AL64" s="114">
        <f t="shared" si="72"/>
        <v>0</v>
      </c>
      <c r="AM64" s="114"/>
      <c r="AN64" s="114">
        <f t="shared" si="73"/>
        <v>0</v>
      </c>
      <c r="AO64" s="114" t="e">
        <f>#REF!+#REF!</f>
        <v>#REF!</v>
      </c>
      <c r="AP64" s="114" t="e">
        <f t="shared" si="74"/>
        <v>#REF!</v>
      </c>
      <c r="AQ64" s="114"/>
      <c r="AR64" s="114">
        <f t="shared" si="75"/>
        <v>0</v>
      </c>
      <c r="AS64" s="114" t="e">
        <f>#REF!+#REF!</f>
        <v>#REF!</v>
      </c>
      <c r="AT64" s="114" t="e">
        <f t="shared" si="76"/>
        <v>#REF!</v>
      </c>
      <c r="AU64" s="114" t="e">
        <f>+E64+#REF!</f>
        <v>#REF!</v>
      </c>
      <c r="AV64" s="114">
        <f t="shared" si="58"/>
        <v>0</v>
      </c>
      <c r="AW64" s="114" t="e">
        <f t="shared" si="59"/>
        <v>#REF!</v>
      </c>
      <c r="AX64" s="114" t="e">
        <f t="shared" si="60"/>
        <v>#REF!</v>
      </c>
      <c r="AY64" s="114" t="e">
        <f t="shared" si="61"/>
        <v>#REF!</v>
      </c>
      <c r="AZ64" s="114">
        <f t="shared" si="62"/>
        <v>0</v>
      </c>
      <c r="BA64" s="110">
        <f t="shared" si="63"/>
        <v>0</v>
      </c>
    </row>
    <row r="65" spans="2:53" ht="12.75" customHeight="1">
      <c r="B65" s="647" t="s">
        <v>239</v>
      </c>
      <c r="C65" s="112"/>
      <c r="D65" s="113" t="s">
        <v>188</v>
      </c>
      <c r="E65" s="73"/>
      <c r="F65" s="706"/>
      <c r="G65" s="716">
        <f t="shared" si="2"/>
        <v>0</v>
      </c>
      <c r="M65" s="127" t="s">
        <v>209</v>
      </c>
      <c r="N65" s="128"/>
      <c r="O65" s="129" t="s">
        <v>188</v>
      </c>
      <c r="P65" s="73"/>
      <c r="Q65" s="159">
        <f t="shared" si="66"/>
        <v>0</v>
      </c>
      <c r="R65" s="73"/>
      <c r="S65" s="159">
        <f t="shared" si="67"/>
        <v>0</v>
      </c>
      <c r="T65" s="73" t="e">
        <f>+#REF!</f>
        <v>#REF!</v>
      </c>
      <c r="U65" s="159" t="e">
        <f t="shared" si="68"/>
        <v>#REF!</v>
      </c>
      <c r="V65" s="73"/>
      <c r="W65" s="159">
        <f t="shared" si="69"/>
        <v>0</v>
      </c>
      <c r="X65" s="73" t="e">
        <f>+#REF!</f>
        <v>#REF!</v>
      </c>
      <c r="Y65" s="159" t="e">
        <f t="shared" si="70"/>
        <v>#REF!</v>
      </c>
      <c r="Z65" s="73">
        <f t="shared" si="71"/>
        <v>0</v>
      </c>
      <c r="AA65" s="114">
        <f t="shared" si="52"/>
        <v>0</v>
      </c>
      <c r="AB65" s="114" t="e">
        <f t="shared" si="53"/>
        <v>#REF!</v>
      </c>
      <c r="AC65" s="114" t="e">
        <f t="shared" si="54"/>
        <v>#REF!</v>
      </c>
      <c r="AD65" s="114" t="e">
        <f t="shared" si="55"/>
        <v>#REF!</v>
      </c>
      <c r="AE65" s="114">
        <f t="shared" si="56"/>
        <v>0</v>
      </c>
      <c r="AF65" s="110">
        <f t="shared" si="57"/>
        <v>0</v>
      </c>
      <c r="AH65" s="127" t="s">
        <v>209</v>
      </c>
      <c r="AI65" s="128"/>
      <c r="AJ65" s="129" t="s">
        <v>188</v>
      </c>
      <c r="AK65" s="73"/>
      <c r="AL65" s="159">
        <f t="shared" si="72"/>
        <v>0</v>
      </c>
      <c r="AM65" s="73"/>
      <c r="AN65" s="159">
        <f t="shared" si="73"/>
        <v>0</v>
      </c>
      <c r="AO65" s="73" t="e">
        <f>#REF!+#REF!</f>
        <v>#REF!</v>
      </c>
      <c r="AP65" s="159" t="e">
        <f t="shared" si="74"/>
        <v>#REF!</v>
      </c>
      <c r="AQ65" s="73"/>
      <c r="AR65" s="159">
        <f t="shared" si="75"/>
        <v>0</v>
      </c>
      <c r="AS65" s="73" t="e">
        <f>#REF!+#REF!</f>
        <v>#REF!</v>
      </c>
      <c r="AT65" s="159" t="e">
        <f t="shared" si="76"/>
        <v>#REF!</v>
      </c>
      <c r="AU65" s="73" t="e">
        <f>+E65+#REF!</f>
        <v>#REF!</v>
      </c>
      <c r="AV65" s="114">
        <f t="shared" si="58"/>
        <v>0</v>
      </c>
      <c r="AW65" s="114" t="e">
        <f t="shared" si="59"/>
        <v>#REF!</v>
      </c>
      <c r="AX65" s="114" t="e">
        <f t="shared" si="60"/>
        <v>#REF!</v>
      </c>
      <c r="AY65" s="114" t="e">
        <f t="shared" si="61"/>
        <v>#REF!</v>
      </c>
      <c r="AZ65" s="114">
        <f t="shared" si="62"/>
        <v>0</v>
      </c>
      <c r="BA65" s="110">
        <f t="shared" si="63"/>
        <v>0</v>
      </c>
    </row>
    <row r="66" spans="2:53" ht="12.75" customHeight="1">
      <c r="B66" s="647" t="s">
        <v>240</v>
      </c>
      <c r="C66" s="112"/>
      <c r="D66" s="113" t="s">
        <v>189</v>
      </c>
      <c r="E66" s="73"/>
      <c r="F66" s="706"/>
      <c r="G66" s="716">
        <f t="shared" si="2"/>
        <v>0</v>
      </c>
      <c r="M66" s="127" t="s">
        <v>210</v>
      </c>
      <c r="N66" s="128"/>
      <c r="O66" s="129" t="s">
        <v>189</v>
      </c>
      <c r="P66" s="73"/>
      <c r="Q66" s="159">
        <f t="shared" si="66"/>
        <v>0</v>
      </c>
      <c r="R66" s="73"/>
      <c r="S66" s="159">
        <f t="shared" si="67"/>
        <v>0</v>
      </c>
      <c r="T66" s="73" t="e">
        <f>+#REF!</f>
        <v>#REF!</v>
      </c>
      <c r="U66" s="159" t="e">
        <f t="shared" si="68"/>
        <v>#REF!</v>
      </c>
      <c r="V66" s="73"/>
      <c r="W66" s="159">
        <f t="shared" si="69"/>
        <v>0</v>
      </c>
      <c r="X66" s="73" t="e">
        <f>+#REF!</f>
        <v>#REF!</v>
      </c>
      <c r="Y66" s="159" t="e">
        <f t="shared" si="70"/>
        <v>#REF!</v>
      </c>
      <c r="Z66" s="73">
        <f t="shared" si="71"/>
        <v>0</v>
      </c>
      <c r="AA66" s="114">
        <f t="shared" si="52"/>
        <v>0</v>
      </c>
      <c r="AB66" s="114" t="e">
        <f t="shared" si="53"/>
        <v>#REF!</v>
      </c>
      <c r="AC66" s="114" t="e">
        <f t="shared" si="54"/>
        <v>#REF!</v>
      </c>
      <c r="AD66" s="114" t="e">
        <f t="shared" si="55"/>
        <v>#REF!</v>
      </c>
      <c r="AE66" s="114">
        <f t="shared" si="56"/>
        <v>0</v>
      </c>
      <c r="AF66" s="110">
        <f t="shared" si="57"/>
        <v>0</v>
      </c>
      <c r="AH66" s="127" t="s">
        <v>210</v>
      </c>
      <c r="AI66" s="128"/>
      <c r="AJ66" s="129" t="s">
        <v>189</v>
      </c>
      <c r="AK66" s="73"/>
      <c r="AL66" s="159">
        <f t="shared" si="72"/>
        <v>0</v>
      </c>
      <c r="AM66" s="73"/>
      <c r="AN66" s="159">
        <f t="shared" si="73"/>
        <v>0</v>
      </c>
      <c r="AO66" s="73" t="e">
        <f>#REF!+#REF!</f>
        <v>#REF!</v>
      </c>
      <c r="AP66" s="159" t="e">
        <f t="shared" si="74"/>
        <v>#REF!</v>
      </c>
      <c r="AQ66" s="73"/>
      <c r="AR66" s="159">
        <f t="shared" si="75"/>
        <v>0</v>
      </c>
      <c r="AS66" s="73" t="e">
        <f>#REF!+#REF!</f>
        <v>#REF!</v>
      </c>
      <c r="AT66" s="159" t="e">
        <f t="shared" si="76"/>
        <v>#REF!</v>
      </c>
      <c r="AU66" s="73" t="e">
        <f>+E66+#REF!</f>
        <v>#REF!</v>
      </c>
      <c r="AV66" s="114">
        <f t="shared" si="58"/>
        <v>0</v>
      </c>
      <c r="AW66" s="114" t="e">
        <f t="shared" si="59"/>
        <v>#REF!</v>
      </c>
      <c r="AX66" s="114" t="e">
        <f t="shared" si="60"/>
        <v>#REF!</v>
      </c>
      <c r="AY66" s="114" t="e">
        <f t="shared" si="61"/>
        <v>#REF!</v>
      </c>
      <c r="AZ66" s="114">
        <f t="shared" si="62"/>
        <v>0</v>
      </c>
      <c r="BA66" s="110">
        <f t="shared" si="63"/>
        <v>0</v>
      </c>
    </row>
    <row r="67" spans="2:53" ht="12.75" customHeight="1">
      <c r="B67" s="647" t="s">
        <v>241</v>
      </c>
      <c r="C67" s="112"/>
      <c r="D67" s="113" t="s">
        <v>190</v>
      </c>
      <c r="E67" s="73"/>
      <c r="F67" s="706"/>
      <c r="G67" s="716">
        <f t="shared" si="2"/>
        <v>0</v>
      </c>
      <c r="M67" s="127" t="s">
        <v>211</v>
      </c>
      <c r="N67" s="128"/>
      <c r="O67" s="129" t="s">
        <v>190</v>
      </c>
      <c r="P67" s="73"/>
      <c r="Q67" s="159">
        <f t="shared" si="66"/>
        <v>0</v>
      </c>
      <c r="R67" s="73"/>
      <c r="S67" s="159">
        <f t="shared" si="67"/>
        <v>0</v>
      </c>
      <c r="T67" s="73" t="e">
        <f>+#REF!</f>
        <v>#REF!</v>
      </c>
      <c r="U67" s="159" t="e">
        <f t="shared" si="68"/>
        <v>#REF!</v>
      </c>
      <c r="V67" s="73"/>
      <c r="W67" s="159">
        <f t="shared" si="69"/>
        <v>0</v>
      </c>
      <c r="X67" s="73" t="e">
        <f>+#REF!</f>
        <v>#REF!</v>
      </c>
      <c r="Y67" s="159" t="e">
        <f t="shared" si="70"/>
        <v>#REF!</v>
      </c>
      <c r="Z67" s="73">
        <f t="shared" si="71"/>
        <v>0</v>
      </c>
      <c r="AA67" s="114">
        <f t="shared" si="52"/>
        <v>0</v>
      </c>
      <c r="AB67" s="114" t="e">
        <f t="shared" si="53"/>
        <v>#REF!</v>
      </c>
      <c r="AC67" s="114" t="e">
        <f t="shared" si="54"/>
        <v>#REF!</v>
      </c>
      <c r="AD67" s="114" t="e">
        <f t="shared" si="55"/>
        <v>#REF!</v>
      </c>
      <c r="AE67" s="114">
        <f t="shared" si="56"/>
        <v>0</v>
      </c>
      <c r="AF67" s="110">
        <f t="shared" si="57"/>
        <v>0</v>
      </c>
      <c r="AH67" s="127" t="s">
        <v>211</v>
      </c>
      <c r="AI67" s="128"/>
      <c r="AJ67" s="129" t="s">
        <v>190</v>
      </c>
      <c r="AK67" s="73"/>
      <c r="AL67" s="159">
        <f t="shared" si="72"/>
        <v>0</v>
      </c>
      <c r="AM67" s="73"/>
      <c r="AN67" s="159">
        <f t="shared" si="73"/>
        <v>0</v>
      </c>
      <c r="AO67" s="73" t="e">
        <f>#REF!+#REF!</f>
        <v>#REF!</v>
      </c>
      <c r="AP67" s="159" t="e">
        <f t="shared" si="74"/>
        <v>#REF!</v>
      </c>
      <c r="AQ67" s="73"/>
      <c r="AR67" s="159">
        <f t="shared" si="75"/>
        <v>0</v>
      </c>
      <c r="AS67" s="73" t="e">
        <f>#REF!+#REF!</f>
        <v>#REF!</v>
      </c>
      <c r="AT67" s="159" t="e">
        <f t="shared" si="76"/>
        <v>#REF!</v>
      </c>
      <c r="AU67" s="73" t="e">
        <f>+E67+#REF!</f>
        <v>#REF!</v>
      </c>
      <c r="AV67" s="114">
        <f t="shared" si="58"/>
        <v>0</v>
      </c>
      <c r="AW67" s="114" t="e">
        <f t="shared" si="59"/>
        <v>#REF!</v>
      </c>
      <c r="AX67" s="114" t="e">
        <f t="shared" si="60"/>
        <v>#REF!</v>
      </c>
      <c r="AY67" s="114" t="e">
        <f t="shared" si="61"/>
        <v>#REF!</v>
      </c>
      <c r="AZ67" s="114">
        <f t="shared" si="62"/>
        <v>0</v>
      </c>
      <c r="BA67" s="110">
        <f t="shared" si="63"/>
        <v>0</v>
      </c>
    </row>
    <row r="68" spans="2:53" ht="12.75" customHeight="1">
      <c r="B68" s="647" t="s">
        <v>242</v>
      </c>
      <c r="C68" s="112"/>
      <c r="D68" s="113" t="s">
        <v>191</v>
      </c>
      <c r="E68" s="73"/>
      <c r="F68" s="706"/>
      <c r="G68" s="716">
        <f t="shared" si="2"/>
        <v>0</v>
      </c>
      <c r="M68" s="127" t="s">
        <v>212</v>
      </c>
      <c r="N68" s="128"/>
      <c r="O68" s="129" t="s">
        <v>191</v>
      </c>
      <c r="P68" s="73"/>
      <c r="Q68" s="159">
        <f t="shared" si="66"/>
        <v>0</v>
      </c>
      <c r="R68" s="73"/>
      <c r="S68" s="159">
        <f t="shared" si="67"/>
        <v>0</v>
      </c>
      <c r="T68" s="73" t="e">
        <f>+#REF!</f>
        <v>#REF!</v>
      </c>
      <c r="U68" s="159" t="e">
        <f t="shared" si="68"/>
        <v>#REF!</v>
      </c>
      <c r="V68" s="73"/>
      <c r="W68" s="159">
        <f t="shared" si="69"/>
        <v>0</v>
      </c>
      <c r="X68" s="73" t="e">
        <f>+#REF!</f>
        <v>#REF!</v>
      </c>
      <c r="Y68" s="159" t="e">
        <f t="shared" si="70"/>
        <v>#REF!</v>
      </c>
      <c r="Z68" s="73">
        <f t="shared" si="71"/>
        <v>0</v>
      </c>
      <c r="AA68" s="114">
        <f t="shared" si="52"/>
        <v>0</v>
      </c>
      <c r="AB68" s="114" t="e">
        <f t="shared" si="53"/>
        <v>#REF!</v>
      </c>
      <c r="AC68" s="114" t="e">
        <f t="shared" si="54"/>
        <v>#REF!</v>
      </c>
      <c r="AD68" s="114" t="e">
        <f t="shared" si="55"/>
        <v>#REF!</v>
      </c>
      <c r="AE68" s="114">
        <f t="shared" si="56"/>
        <v>0</v>
      </c>
      <c r="AF68" s="110">
        <f t="shared" si="57"/>
        <v>0</v>
      </c>
      <c r="AH68" s="127" t="s">
        <v>212</v>
      </c>
      <c r="AI68" s="128"/>
      <c r="AJ68" s="129" t="s">
        <v>191</v>
      </c>
      <c r="AK68" s="73"/>
      <c r="AL68" s="159">
        <f t="shared" si="72"/>
        <v>0</v>
      </c>
      <c r="AM68" s="73"/>
      <c r="AN68" s="159">
        <f t="shared" si="73"/>
        <v>0</v>
      </c>
      <c r="AO68" s="73" t="e">
        <f>#REF!+#REF!</f>
        <v>#REF!</v>
      </c>
      <c r="AP68" s="159" t="e">
        <f t="shared" si="74"/>
        <v>#REF!</v>
      </c>
      <c r="AQ68" s="73"/>
      <c r="AR68" s="159">
        <f t="shared" si="75"/>
        <v>0</v>
      </c>
      <c r="AS68" s="73" t="e">
        <f>#REF!+#REF!</f>
        <v>#REF!</v>
      </c>
      <c r="AT68" s="159" t="e">
        <f t="shared" si="76"/>
        <v>#REF!</v>
      </c>
      <c r="AU68" s="73" t="e">
        <f>+E68+#REF!</f>
        <v>#REF!</v>
      </c>
      <c r="AV68" s="114">
        <f t="shared" si="58"/>
        <v>0</v>
      </c>
      <c r="AW68" s="114" t="e">
        <f t="shared" si="59"/>
        <v>#REF!</v>
      </c>
      <c r="AX68" s="114" t="e">
        <f t="shared" si="60"/>
        <v>#REF!</v>
      </c>
      <c r="AY68" s="114" t="e">
        <f t="shared" si="61"/>
        <v>#REF!</v>
      </c>
      <c r="AZ68" s="114">
        <f t="shared" si="62"/>
        <v>0</v>
      </c>
      <c r="BA68" s="110">
        <f t="shared" si="63"/>
        <v>0</v>
      </c>
    </row>
    <row r="69" spans="2:53" ht="12.75" customHeight="1">
      <c r="B69" s="111" t="s">
        <v>243</v>
      </c>
      <c r="C69" s="112">
        <v>553</v>
      </c>
      <c r="D69" s="113" t="s">
        <v>25</v>
      </c>
      <c r="E69" s="73"/>
      <c r="F69" s="706"/>
      <c r="G69" s="716">
        <f t="shared" si="2"/>
        <v>0</v>
      </c>
      <c r="M69" s="127" t="s">
        <v>213</v>
      </c>
      <c r="N69" s="128">
        <v>553</v>
      </c>
      <c r="O69" s="129" t="s">
        <v>25</v>
      </c>
      <c r="P69" s="73"/>
      <c r="Q69" s="159">
        <f t="shared" si="66"/>
        <v>0</v>
      </c>
      <c r="R69" s="73"/>
      <c r="S69" s="159">
        <f t="shared" si="67"/>
        <v>0</v>
      </c>
      <c r="T69" s="73" t="e">
        <f>+#REF!</f>
        <v>#REF!</v>
      </c>
      <c r="U69" s="159" t="e">
        <f t="shared" si="68"/>
        <v>#REF!</v>
      </c>
      <c r="V69" s="73"/>
      <c r="W69" s="159">
        <f t="shared" si="69"/>
        <v>0</v>
      </c>
      <c r="X69" s="73" t="e">
        <f>+#REF!</f>
        <v>#REF!</v>
      </c>
      <c r="Y69" s="159" t="e">
        <f t="shared" si="70"/>
        <v>#REF!</v>
      </c>
      <c r="Z69" s="73">
        <f t="shared" si="71"/>
        <v>0</v>
      </c>
      <c r="AA69" s="114">
        <f t="shared" si="52"/>
        <v>0</v>
      </c>
      <c r="AB69" s="114" t="e">
        <f t="shared" si="53"/>
        <v>#REF!</v>
      </c>
      <c r="AC69" s="114" t="e">
        <f t="shared" si="54"/>
        <v>#REF!</v>
      </c>
      <c r="AD69" s="114" t="e">
        <f t="shared" si="55"/>
        <v>#REF!</v>
      </c>
      <c r="AE69" s="114">
        <f t="shared" si="56"/>
        <v>0</v>
      </c>
      <c r="AF69" s="110">
        <f t="shared" si="57"/>
        <v>0</v>
      </c>
      <c r="AH69" s="127" t="s">
        <v>213</v>
      </c>
      <c r="AI69" s="128">
        <v>553</v>
      </c>
      <c r="AJ69" s="129" t="s">
        <v>25</v>
      </c>
      <c r="AK69" s="73"/>
      <c r="AL69" s="159">
        <f t="shared" si="72"/>
        <v>0</v>
      </c>
      <c r="AM69" s="73"/>
      <c r="AN69" s="159">
        <f t="shared" si="73"/>
        <v>0</v>
      </c>
      <c r="AO69" s="73" t="e">
        <f>#REF!+#REF!</f>
        <v>#REF!</v>
      </c>
      <c r="AP69" s="159" t="e">
        <f t="shared" si="74"/>
        <v>#REF!</v>
      </c>
      <c r="AQ69" s="73"/>
      <c r="AR69" s="159">
        <f t="shared" si="75"/>
        <v>0</v>
      </c>
      <c r="AS69" s="73" t="e">
        <f>#REF!+#REF!</f>
        <v>#REF!</v>
      </c>
      <c r="AT69" s="159" t="e">
        <f t="shared" si="76"/>
        <v>#REF!</v>
      </c>
      <c r="AU69" s="73" t="e">
        <f>+E69+#REF!</f>
        <v>#REF!</v>
      </c>
      <c r="AV69" s="114">
        <f t="shared" si="58"/>
        <v>0</v>
      </c>
      <c r="AW69" s="114" t="e">
        <f t="shared" si="59"/>
        <v>#REF!</v>
      </c>
      <c r="AX69" s="114" t="e">
        <f t="shared" si="60"/>
        <v>#REF!</v>
      </c>
      <c r="AY69" s="114" t="e">
        <f t="shared" si="61"/>
        <v>#REF!</v>
      </c>
      <c r="AZ69" s="114">
        <f t="shared" si="62"/>
        <v>0</v>
      </c>
      <c r="BA69" s="110">
        <f t="shared" si="63"/>
        <v>0</v>
      </c>
    </row>
    <row r="70" spans="2:53" ht="12.75" customHeight="1">
      <c r="B70" s="111" t="s">
        <v>244</v>
      </c>
      <c r="C70" s="112">
        <v>554</v>
      </c>
      <c r="D70" s="113" t="s">
        <v>67</v>
      </c>
      <c r="E70" s="73"/>
      <c r="F70" s="706"/>
      <c r="G70" s="716">
        <f t="shared" si="2"/>
        <v>0</v>
      </c>
      <c r="M70" s="127" t="s">
        <v>214</v>
      </c>
      <c r="N70" s="128">
        <v>554</v>
      </c>
      <c r="O70" s="129" t="s">
        <v>67</v>
      </c>
      <c r="P70" s="73"/>
      <c r="Q70" s="159">
        <f t="shared" si="66"/>
        <v>0</v>
      </c>
      <c r="R70" s="73"/>
      <c r="S70" s="159">
        <f t="shared" si="67"/>
        <v>0</v>
      </c>
      <c r="T70" s="73" t="e">
        <f>+#REF!</f>
        <v>#REF!</v>
      </c>
      <c r="U70" s="159" t="e">
        <f t="shared" si="68"/>
        <v>#REF!</v>
      </c>
      <c r="V70" s="73"/>
      <c r="W70" s="159">
        <f t="shared" si="69"/>
        <v>0</v>
      </c>
      <c r="X70" s="73" t="e">
        <f>+#REF!</f>
        <v>#REF!</v>
      </c>
      <c r="Y70" s="159" t="e">
        <f t="shared" si="70"/>
        <v>#REF!</v>
      </c>
      <c r="Z70" s="73">
        <f t="shared" si="71"/>
        <v>0</v>
      </c>
      <c r="AA70" s="114">
        <f t="shared" si="52"/>
        <v>0</v>
      </c>
      <c r="AB70" s="114" t="e">
        <f t="shared" si="53"/>
        <v>#REF!</v>
      </c>
      <c r="AC70" s="114" t="e">
        <f t="shared" si="54"/>
        <v>#REF!</v>
      </c>
      <c r="AD70" s="114" t="e">
        <f t="shared" si="55"/>
        <v>#REF!</v>
      </c>
      <c r="AE70" s="114">
        <f t="shared" si="56"/>
        <v>0</v>
      </c>
      <c r="AF70" s="110">
        <f t="shared" si="57"/>
        <v>0</v>
      </c>
      <c r="AH70" s="127" t="s">
        <v>214</v>
      </c>
      <c r="AI70" s="128">
        <v>554</v>
      </c>
      <c r="AJ70" s="129" t="s">
        <v>67</v>
      </c>
      <c r="AK70" s="73"/>
      <c r="AL70" s="159">
        <f t="shared" si="72"/>
        <v>0</v>
      </c>
      <c r="AM70" s="73"/>
      <c r="AN70" s="159">
        <f t="shared" si="73"/>
        <v>0</v>
      </c>
      <c r="AO70" s="73" t="e">
        <f>#REF!+#REF!</f>
        <v>#REF!</v>
      </c>
      <c r="AP70" s="159" t="e">
        <f t="shared" si="74"/>
        <v>#REF!</v>
      </c>
      <c r="AQ70" s="73"/>
      <c r="AR70" s="159">
        <f t="shared" si="75"/>
        <v>0</v>
      </c>
      <c r="AS70" s="73" t="e">
        <f>#REF!+#REF!</f>
        <v>#REF!</v>
      </c>
      <c r="AT70" s="159" t="e">
        <f t="shared" si="76"/>
        <v>#REF!</v>
      </c>
      <c r="AU70" s="73" t="e">
        <f>+E70+#REF!</f>
        <v>#REF!</v>
      </c>
      <c r="AV70" s="114">
        <f t="shared" si="58"/>
        <v>0</v>
      </c>
      <c r="AW70" s="114" t="e">
        <f t="shared" si="59"/>
        <v>#REF!</v>
      </c>
      <c r="AX70" s="114" t="e">
        <f t="shared" si="60"/>
        <v>#REF!</v>
      </c>
      <c r="AY70" s="114" t="e">
        <f t="shared" si="61"/>
        <v>#REF!</v>
      </c>
      <c r="AZ70" s="114">
        <f t="shared" si="62"/>
        <v>0</v>
      </c>
      <c r="BA70" s="110">
        <f t="shared" si="63"/>
        <v>0</v>
      </c>
    </row>
    <row r="71" spans="2:53" ht="12.75" customHeight="1">
      <c r="B71" s="111" t="s">
        <v>245</v>
      </c>
      <c r="C71" s="112">
        <v>555</v>
      </c>
      <c r="D71" s="113" t="s">
        <v>68</v>
      </c>
      <c r="E71" s="114">
        <f>SUM(E72:E73)</f>
        <v>0</v>
      </c>
      <c r="F71" s="704">
        <f>SUM(F72:F73)</f>
        <v>0</v>
      </c>
      <c r="G71" s="720">
        <f t="shared" si="2"/>
        <v>0</v>
      </c>
      <c r="M71" s="127" t="s">
        <v>215</v>
      </c>
      <c r="N71" s="128">
        <v>555</v>
      </c>
      <c r="O71" s="129" t="s">
        <v>68</v>
      </c>
      <c r="P71" s="114"/>
      <c r="Q71" s="114">
        <f t="shared" si="66"/>
        <v>0</v>
      </c>
      <c r="R71" s="114"/>
      <c r="S71" s="114">
        <f t="shared" si="67"/>
        <v>0</v>
      </c>
      <c r="T71" s="114" t="e">
        <f>+#REF!</f>
        <v>#REF!</v>
      </c>
      <c r="U71" s="114" t="e">
        <f t="shared" si="68"/>
        <v>#REF!</v>
      </c>
      <c r="V71" s="114"/>
      <c r="W71" s="114">
        <f t="shared" si="69"/>
        <v>0</v>
      </c>
      <c r="X71" s="114" t="e">
        <f>+#REF!</f>
        <v>#REF!</v>
      </c>
      <c r="Y71" s="114" t="e">
        <f t="shared" si="70"/>
        <v>#REF!</v>
      </c>
      <c r="Z71" s="114">
        <f t="shared" si="71"/>
        <v>0</v>
      </c>
      <c r="AA71" s="114">
        <f t="shared" si="52"/>
        <v>0</v>
      </c>
      <c r="AB71" s="114" t="e">
        <f t="shared" si="53"/>
        <v>#REF!</v>
      </c>
      <c r="AC71" s="114" t="e">
        <f t="shared" si="54"/>
        <v>#REF!</v>
      </c>
      <c r="AD71" s="114" t="e">
        <f t="shared" si="55"/>
        <v>#REF!</v>
      </c>
      <c r="AE71" s="114">
        <f t="shared" si="56"/>
        <v>0</v>
      </c>
      <c r="AF71" s="110">
        <f t="shared" si="57"/>
        <v>0</v>
      </c>
      <c r="AH71" s="127" t="s">
        <v>215</v>
      </c>
      <c r="AI71" s="128">
        <v>555</v>
      </c>
      <c r="AJ71" s="129" t="s">
        <v>68</v>
      </c>
      <c r="AK71" s="114"/>
      <c r="AL71" s="114">
        <f t="shared" si="72"/>
        <v>0</v>
      </c>
      <c r="AM71" s="114"/>
      <c r="AN71" s="114">
        <f t="shared" si="73"/>
        <v>0</v>
      </c>
      <c r="AO71" s="114" t="e">
        <f>#REF!+#REF!</f>
        <v>#REF!</v>
      </c>
      <c r="AP71" s="114" t="e">
        <f t="shared" si="74"/>
        <v>#REF!</v>
      </c>
      <c r="AQ71" s="114"/>
      <c r="AR71" s="114">
        <f t="shared" si="75"/>
        <v>0</v>
      </c>
      <c r="AS71" s="114" t="e">
        <f>#REF!+#REF!</f>
        <v>#REF!</v>
      </c>
      <c r="AT71" s="114" t="e">
        <f t="shared" si="76"/>
        <v>#REF!</v>
      </c>
      <c r="AU71" s="114" t="e">
        <f>+E71+#REF!</f>
        <v>#REF!</v>
      </c>
      <c r="AV71" s="114">
        <f t="shared" si="58"/>
        <v>0</v>
      </c>
      <c r="AW71" s="114" t="e">
        <f t="shared" si="59"/>
        <v>#REF!</v>
      </c>
      <c r="AX71" s="114" t="e">
        <f t="shared" si="60"/>
        <v>#REF!</v>
      </c>
      <c r="AY71" s="114" t="e">
        <f t="shared" si="61"/>
        <v>#REF!</v>
      </c>
      <c r="AZ71" s="114">
        <f t="shared" si="62"/>
        <v>0</v>
      </c>
      <c r="BA71" s="110">
        <f t="shared" si="63"/>
        <v>0</v>
      </c>
    </row>
    <row r="72" spans="2:53" ht="12.75" customHeight="1">
      <c r="B72" s="647" t="s">
        <v>246</v>
      </c>
      <c r="C72" s="126"/>
      <c r="D72" s="120" t="s">
        <v>75</v>
      </c>
      <c r="E72" s="73"/>
      <c r="F72" s="706"/>
      <c r="G72" s="716">
        <f t="shared" si="2"/>
        <v>0</v>
      </c>
      <c r="M72" s="127" t="s">
        <v>216</v>
      </c>
      <c r="N72" s="176"/>
      <c r="O72" s="165" t="s">
        <v>75</v>
      </c>
      <c r="P72" s="73"/>
      <c r="Q72" s="159">
        <f t="shared" si="66"/>
        <v>0</v>
      </c>
      <c r="R72" s="73"/>
      <c r="S72" s="159">
        <f t="shared" si="67"/>
        <v>0</v>
      </c>
      <c r="T72" s="73" t="e">
        <f>+#REF!</f>
        <v>#REF!</v>
      </c>
      <c r="U72" s="159" t="e">
        <f t="shared" si="68"/>
        <v>#REF!</v>
      </c>
      <c r="V72" s="73"/>
      <c r="W72" s="159">
        <f t="shared" si="69"/>
        <v>0</v>
      </c>
      <c r="X72" s="73" t="e">
        <f>+#REF!</f>
        <v>#REF!</v>
      </c>
      <c r="Y72" s="159" t="e">
        <f t="shared" si="70"/>
        <v>#REF!</v>
      </c>
      <c r="Z72" s="73">
        <f t="shared" si="71"/>
        <v>0</v>
      </c>
      <c r="AA72" s="114">
        <f t="shared" si="52"/>
        <v>0</v>
      </c>
      <c r="AB72" s="114" t="e">
        <f t="shared" si="53"/>
        <v>#REF!</v>
      </c>
      <c r="AC72" s="114" t="e">
        <f t="shared" si="54"/>
        <v>#REF!</v>
      </c>
      <c r="AD72" s="114" t="e">
        <f t="shared" si="55"/>
        <v>#REF!</v>
      </c>
      <c r="AE72" s="114">
        <f t="shared" si="56"/>
        <v>0</v>
      </c>
      <c r="AF72" s="110">
        <f t="shared" si="57"/>
        <v>0</v>
      </c>
      <c r="AH72" s="127" t="s">
        <v>216</v>
      </c>
      <c r="AI72" s="176"/>
      <c r="AJ72" s="165" t="s">
        <v>75</v>
      </c>
      <c r="AK72" s="73"/>
      <c r="AL72" s="159">
        <f t="shared" si="72"/>
        <v>0</v>
      </c>
      <c r="AM72" s="73"/>
      <c r="AN72" s="159">
        <f t="shared" si="73"/>
        <v>0</v>
      </c>
      <c r="AO72" s="73" t="e">
        <f>#REF!+#REF!</f>
        <v>#REF!</v>
      </c>
      <c r="AP72" s="159" t="e">
        <f t="shared" si="74"/>
        <v>#REF!</v>
      </c>
      <c r="AQ72" s="73"/>
      <c r="AR72" s="159">
        <f t="shared" si="75"/>
        <v>0</v>
      </c>
      <c r="AS72" s="73" t="e">
        <f>#REF!+#REF!</f>
        <v>#REF!</v>
      </c>
      <c r="AT72" s="159" t="e">
        <f t="shared" si="76"/>
        <v>#REF!</v>
      </c>
      <c r="AU72" s="73" t="e">
        <f>+E72+#REF!</f>
        <v>#REF!</v>
      </c>
      <c r="AV72" s="114">
        <f t="shared" si="58"/>
        <v>0</v>
      </c>
      <c r="AW72" s="114" t="e">
        <f t="shared" si="59"/>
        <v>#REF!</v>
      </c>
      <c r="AX72" s="114" t="e">
        <f t="shared" si="60"/>
        <v>#REF!</v>
      </c>
      <c r="AY72" s="114" t="e">
        <f t="shared" si="61"/>
        <v>#REF!</v>
      </c>
      <c r="AZ72" s="114">
        <f t="shared" si="62"/>
        <v>0</v>
      </c>
      <c r="BA72" s="110">
        <f t="shared" si="63"/>
        <v>0</v>
      </c>
    </row>
    <row r="73" spans="2:53" ht="12.75" customHeight="1">
      <c r="B73" s="647" t="s">
        <v>247</v>
      </c>
      <c r="C73" s="126"/>
      <c r="D73" s="96" t="s">
        <v>76</v>
      </c>
      <c r="E73" s="73"/>
      <c r="F73" s="706"/>
      <c r="G73" s="716">
        <f t="shared" si="2"/>
        <v>0</v>
      </c>
      <c r="M73" s="127" t="s">
        <v>217</v>
      </c>
      <c r="N73" s="176"/>
      <c r="O73" s="81" t="s">
        <v>76</v>
      </c>
      <c r="P73" s="73"/>
      <c r="Q73" s="159">
        <f t="shared" si="66"/>
        <v>0</v>
      </c>
      <c r="R73" s="73"/>
      <c r="S73" s="159">
        <f t="shared" si="67"/>
        <v>0</v>
      </c>
      <c r="T73" s="73" t="e">
        <f>+#REF!</f>
        <v>#REF!</v>
      </c>
      <c r="U73" s="159" t="e">
        <f t="shared" si="68"/>
        <v>#REF!</v>
      </c>
      <c r="V73" s="73"/>
      <c r="W73" s="159">
        <f t="shared" si="69"/>
        <v>0</v>
      </c>
      <c r="X73" s="73" t="e">
        <f>+#REF!</f>
        <v>#REF!</v>
      </c>
      <c r="Y73" s="159" t="e">
        <f t="shared" si="70"/>
        <v>#REF!</v>
      </c>
      <c r="Z73" s="73">
        <f t="shared" si="71"/>
        <v>0</v>
      </c>
      <c r="AA73" s="114">
        <f t="shared" si="52"/>
        <v>0</v>
      </c>
      <c r="AB73" s="114" t="e">
        <f t="shared" si="53"/>
        <v>#REF!</v>
      </c>
      <c r="AC73" s="114" t="e">
        <f t="shared" si="54"/>
        <v>#REF!</v>
      </c>
      <c r="AD73" s="114" t="e">
        <f t="shared" si="55"/>
        <v>#REF!</v>
      </c>
      <c r="AE73" s="114">
        <f t="shared" si="56"/>
        <v>0</v>
      </c>
      <c r="AF73" s="110">
        <f t="shared" si="57"/>
        <v>0</v>
      </c>
      <c r="AH73" s="127" t="s">
        <v>217</v>
      </c>
      <c r="AI73" s="176"/>
      <c r="AJ73" s="81" t="s">
        <v>76</v>
      </c>
      <c r="AK73" s="73"/>
      <c r="AL73" s="159">
        <f t="shared" si="72"/>
        <v>0</v>
      </c>
      <c r="AM73" s="73"/>
      <c r="AN73" s="159">
        <f t="shared" si="73"/>
        <v>0</v>
      </c>
      <c r="AO73" s="73" t="e">
        <f>#REF!+#REF!</f>
        <v>#REF!</v>
      </c>
      <c r="AP73" s="159" t="e">
        <f t="shared" si="74"/>
        <v>#REF!</v>
      </c>
      <c r="AQ73" s="73"/>
      <c r="AR73" s="159">
        <f t="shared" si="75"/>
        <v>0</v>
      </c>
      <c r="AS73" s="73" t="e">
        <f>#REF!+#REF!</f>
        <v>#REF!</v>
      </c>
      <c r="AT73" s="159" t="e">
        <f t="shared" si="76"/>
        <v>#REF!</v>
      </c>
      <c r="AU73" s="73" t="e">
        <f>+E73+#REF!</f>
        <v>#REF!</v>
      </c>
      <c r="AV73" s="114">
        <f t="shared" si="58"/>
        <v>0</v>
      </c>
      <c r="AW73" s="114" t="e">
        <f t="shared" si="59"/>
        <v>#REF!</v>
      </c>
      <c r="AX73" s="114" t="e">
        <f t="shared" si="60"/>
        <v>#REF!</v>
      </c>
      <c r="AY73" s="114" t="e">
        <f t="shared" si="61"/>
        <v>#REF!</v>
      </c>
      <c r="AZ73" s="114">
        <f t="shared" si="62"/>
        <v>0</v>
      </c>
      <c r="BA73" s="110">
        <f t="shared" si="63"/>
        <v>0</v>
      </c>
    </row>
    <row r="74" spans="2:53" ht="12.75" customHeight="1">
      <c r="B74" s="111" t="s">
        <v>248</v>
      </c>
      <c r="C74" s="112">
        <v>556</v>
      </c>
      <c r="D74" s="113" t="s">
        <v>69</v>
      </c>
      <c r="E74" s="73"/>
      <c r="F74" s="706"/>
      <c r="G74" s="716">
        <f t="shared" si="2"/>
        <v>0</v>
      </c>
      <c r="M74" s="127" t="s">
        <v>218</v>
      </c>
      <c r="N74" s="128">
        <v>556</v>
      </c>
      <c r="O74" s="129" t="s">
        <v>69</v>
      </c>
      <c r="P74" s="73"/>
      <c r="Q74" s="159">
        <f t="shared" si="66"/>
        <v>0</v>
      </c>
      <c r="R74" s="73"/>
      <c r="S74" s="159">
        <f t="shared" si="67"/>
        <v>0</v>
      </c>
      <c r="T74" s="73" t="e">
        <f>+#REF!</f>
        <v>#REF!</v>
      </c>
      <c r="U74" s="159" t="e">
        <f t="shared" si="68"/>
        <v>#REF!</v>
      </c>
      <c r="V74" s="73"/>
      <c r="W74" s="159">
        <f t="shared" si="69"/>
        <v>0</v>
      </c>
      <c r="X74" s="73" t="e">
        <f>+#REF!</f>
        <v>#REF!</v>
      </c>
      <c r="Y74" s="159" t="e">
        <f t="shared" si="70"/>
        <v>#REF!</v>
      </c>
      <c r="Z74" s="73">
        <f t="shared" si="71"/>
        <v>0</v>
      </c>
      <c r="AA74" s="114">
        <f t="shared" si="52"/>
        <v>0</v>
      </c>
      <c r="AB74" s="114" t="e">
        <f t="shared" si="53"/>
        <v>#REF!</v>
      </c>
      <c r="AC74" s="114" t="e">
        <f t="shared" si="54"/>
        <v>#REF!</v>
      </c>
      <c r="AD74" s="114" t="e">
        <f t="shared" si="55"/>
        <v>#REF!</v>
      </c>
      <c r="AE74" s="114">
        <f t="shared" si="56"/>
        <v>0</v>
      </c>
      <c r="AF74" s="110">
        <f t="shared" si="57"/>
        <v>0</v>
      </c>
      <c r="AH74" s="127" t="s">
        <v>218</v>
      </c>
      <c r="AI74" s="128">
        <v>556</v>
      </c>
      <c r="AJ74" s="129" t="s">
        <v>69</v>
      </c>
      <c r="AK74" s="73"/>
      <c r="AL74" s="159">
        <f t="shared" si="72"/>
        <v>0</v>
      </c>
      <c r="AM74" s="73"/>
      <c r="AN74" s="159">
        <f t="shared" si="73"/>
        <v>0</v>
      </c>
      <c r="AO74" s="73" t="e">
        <f>#REF!+#REF!</f>
        <v>#REF!</v>
      </c>
      <c r="AP74" s="159" t="e">
        <f t="shared" si="74"/>
        <v>#REF!</v>
      </c>
      <c r="AQ74" s="73"/>
      <c r="AR74" s="159">
        <f t="shared" si="75"/>
        <v>0</v>
      </c>
      <c r="AS74" s="73" t="e">
        <f>#REF!+#REF!</f>
        <v>#REF!</v>
      </c>
      <c r="AT74" s="159" t="e">
        <f t="shared" si="76"/>
        <v>#REF!</v>
      </c>
      <c r="AU74" s="73" t="e">
        <f>+E74+#REF!</f>
        <v>#REF!</v>
      </c>
      <c r="AV74" s="114">
        <f t="shared" si="58"/>
        <v>0</v>
      </c>
      <c r="AW74" s="114" t="e">
        <f t="shared" si="59"/>
        <v>#REF!</v>
      </c>
      <c r="AX74" s="114" t="e">
        <f t="shared" si="60"/>
        <v>#REF!</v>
      </c>
      <c r="AY74" s="114" t="e">
        <f t="shared" si="61"/>
        <v>#REF!</v>
      </c>
      <c r="AZ74" s="114">
        <f t="shared" si="62"/>
        <v>0</v>
      </c>
      <c r="BA74" s="110">
        <f t="shared" si="63"/>
        <v>0</v>
      </c>
    </row>
    <row r="75" spans="2:53" ht="12.75" customHeight="1">
      <c r="B75" s="111" t="s">
        <v>249</v>
      </c>
      <c r="C75" s="112">
        <v>559</v>
      </c>
      <c r="D75" s="113" t="s">
        <v>26</v>
      </c>
      <c r="E75" s="114">
        <f>SUM(E76:E79)</f>
        <v>0</v>
      </c>
      <c r="F75" s="704">
        <f>SUM(F76:F79)</f>
        <v>0</v>
      </c>
      <c r="G75" s="720">
        <f t="shared" si="2"/>
        <v>0</v>
      </c>
      <c r="M75" s="127" t="s">
        <v>219</v>
      </c>
      <c r="N75" s="128">
        <v>559</v>
      </c>
      <c r="O75" s="129" t="s">
        <v>26</v>
      </c>
      <c r="P75" s="114"/>
      <c r="Q75" s="114">
        <f t="shared" si="66"/>
        <v>0</v>
      </c>
      <c r="R75" s="114"/>
      <c r="S75" s="114">
        <f t="shared" si="67"/>
        <v>0</v>
      </c>
      <c r="T75" s="114" t="e">
        <f>+#REF!</f>
        <v>#REF!</v>
      </c>
      <c r="U75" s="114" t="e">
        <f t="shared" si="68"/>
        <v>#REF!</v>
      </c>
      <c r="V75" s="114"/>
      <c r="W75" s="114">
        <f t="shared" si="69"/>
        <v>0</v>
      </c>
      <c r="X75" s="114" t="e">
        <f>+#REF!</f>
        <v>#REF!</v>
      </c>
      <c r="Y75" s="114" t="e">
        <f t="shared" si="70"/>
        <v>#REF!</v>
      </c>
      <c r="Z75" s="114">
        <f t="shared" si="71"/>
        <v>0</v>
      </c>
      <c r="AA75" s="114">
        <f t="shared" si="52"/>
        <v>0</v>
      </c>
      <c r="AB75" s="114" t="e">
        <f t="shared" si="53"/>
        <v>#REF!</v>
      </c>
      <c r="AC75" s="114" t="e">
        <f t="shared" si="54"/>
        <v>#REF!</v>
      </c>
      <c r="AD75" s="114" t="e">
        <f t="shared" si="55"/>
        <v>#REF!</v>
      </c>
      <c r="AE75" s="114">
        <f t="shared" si="56"/>
        <v>0</v>
      </c>
      <c r="AF75" s="110">
        <f t="shared" si="57"/>
        <v>0</v>
      </c>
      <c r="AH75" s="127" t="s">
        <v>219</v>
      </c>
      <c r="AI75" s="128">
        <v>559</v>
      </c>
      <c r="AJ75" s="129" t="s">
        <v>26</v>
      </c>
      <c r="AK75" s="114"/>
      <c r="AL75" s="114">
        <f t="shared" si="72"/>
        <v>0</v>
      </c>
      <c r="AM75" s="114"/>
      <c r="AN75" s="114">
        <f t="shared" si="73"/>
        <v>0</v>
      </c>
      <c r="AO75" s="114" t="e">
        <f>#REF!+#REF!</f>
        <v>#REF!</v>
      </c>
      <c r="AP75" s="114" t="e">
        <f t="shared" si="74"/>
        <v>#REF!</v>
      </c>
      <c r="AQ75" s="114"/>
      <c r="AR75" s="114">
        <f t="shared" si="75"/>
        <v>0</v>
      </c>
      <c r="AS75" s="114" t="e">
        <f>#REF!+#REF!</f>
        <v>#REF!</v>
      </c>
      <c r="AT75" s="114" t="e">
        <f t="shared" si="76"/>
        <v>#REF!</v>
      </c>
      <c r="AU75" s="114" t="e">
        <f>+E75+#REF!</f>
        <v>#REF!</v>
      </c>
      <c r="AV75" s="114">
        <f t="shared" si="58"/>
        <v>0</v>
      </c>
      <c r="AW75" s="114" t="e">
        <f t="shared" si="59"/>
        <v>#REF!</v>
      </c>
      <c r="AX75" s="114" t="e">
        <f t="shared" si="60"/>
        <v>#REF!</v>
      </c>
      <c r="AY75" s="114" t="e">
        <f t="shared" si="61"/>
        <v>#REF!</v>
      </c>
      <c r="AZ75" s="114">
        <f t="shared" si="62"/>
        <v>0</v>
      </c>
      <c r="BA75" s="110">
        <f t="shared" si="63"/>
        <v>0</v>
      </c>
    </row>
    <row r="76" spans="2:53" ht="12.75" customHeight="1">
      <c r="B76" s="647" t="s">
        <v>250</v>
      </c>
      <c r="C76" s="112"/>
      <c r="D76" s="113" t="s">
        <v>192</v>
      </c>
      <c r="E76" s="73"/>
      <c r="F76" s="706"/>
      <c r="G76" s="716">
        <f aca="true" t="shared" si="77" ref="G76:G81">IF(E76=0,0,F76/E76)</f>
        <v>0</v>
      </c>
      <c r="M76" s="127" t="s">
        <v>220</v>
      </c>
      <c r="N76" s="128"/>
      <c r="O76" s="129" t="s">
        <v>192</v>
      </c>
      <c r="P76" s="73"/>
      <c r="Q76" s="159">
        <f t="shared" si="66"/>
        <v>0</v>
      </c>
      <c r="R76" s="73"/>
      <c r="S76" s="159">
        <f t="shared" si="67"/>
        <v>0</v>
      </c>
      <c r="T76" s="73" t="e">
        <f>+#REF!</f>
        <v>#REF!</v>
      </c>
      <c r="U76" s="159" t="e">
        <f t="shared" si="68"/>
        <v>#REF!</v>
      </c>
      <c r="V76" s="73"/>
      <c r="W76" s="159">
        <f t="shared" si="69"/>
        <v>0</v>
      </c>
      <c r="X76" s="73" t="e">
        <f>+#REF!</f>
        <v>#REF!</v>
      </c>
      <c r="Y76" s="159" t="e">
        <f t="shared" si="70"/>
        <v>#REF!</v>
      </c>
      <c r="Z76" s="73">
        <f t="shared" si="71"/>
        <v>0</v>
      </c>
      <c r="AA76" s="114">
        <f t="shared" si="52"/>
        <v>0</v>
      </c>
      <c r="AB76" s="114" t="e">
        <f t="shared" si="53"/>
        <v>#REF!</v>
      </c>
      <c r="AC76" s="114" t="e">
        <f t="shared" si="54"/>
        <v>#REF!</v>
      </c>
      <c r="AD76" s="114" t="e">
        <f t="shared" si="55"/>
        <v>#REF!</v>
      </c>
      <c r="AE76" s="114">
        <f t="shared" si="56"/>
        <v>0</v>
      </c>
      <c r="AF76" s="110">
        <f t="shared" si="57"/>
        <v>0</v>
      </c>
      <c r="AH76" s="127" t="s">
        <v>220</v>
      </c>
      <c r="AI76" s="128"/>
      <c r="AJ76" s="129" t="s">
        <v>192</v>
      </c>
      <c r="AK76" s="73"/>
      <c r="AL76" s="159">
        <f t="shared" si="72"/>
        <v>0</v>
      </c>
      <c r="AM76" s="73"/>
      <c r="AN76" s="159">
        <f t="shared" si="73"/>
        <v>0</v>
      </c>
      <c r="AO76" s="73" t="e">
        <f>#REF!+#REF!</f>
        <v>#REF!</v>
      </c>
      <c r="AP76" s="159" t="e">
        <f t="shared" si="74"/>
        <v>#REF!</v>
      </c>
      <c r="AQ76" s="73"/>
      <c r="AR76" s="159">
        <f t="shared" si="75"/>
        <v>0</v>
      </c>
      <c r="AS76" s="73" t="e">
        <f>#REF!+#REF!</f>
        <v>#REF!</v>
      </c>
      <c r="AT76" s="159" t="e">
        <f t="shared" si="76"/>
        <v>#REF!</v>
      </c>
      <c r="AU76" s="73" t="e">
        <f>+E76+#REF!</f>
        <v>#REF!</v>
      </c>
      <c r="AV76" s="114">
        <f t="shared" si="58"/>
        <v>0</v>
      </c>
      <c r="AW76" s="114" t="e">
        <f t="shared" si="59"/>
        <v>#REF!</v>
      </c>
      <c r="AX76" s="114" t="e">
        <f t="shared" si="60"/>
        <v>#REF!</v>
      </c>
      <c r="AY76" s="114" t="e">
        <f t="shared" si="61"/>
        <v>#REF!</v>
      </c>
      <c r="AZ76" s="114">
        <f t="shared" si="62"/>
        <v>0</v>
      </c>
      <c r="BA76" s="110">
        <f t="shared" si="63"/>
        <v>0</v>
      </c>
    </row>
    <row r="77" spans="2:53" ht="12.75" customHeight="1">
      <c r="B77" s="647" t="s">
        <v>251</v>
      </c>
      <c r="C77" s="112"/>
      <c r="D77" s="129" t="s">
        <v>193</v>
      </c>
      <c r="E77" s="73"/>
      <c r="F77" s="706"/>
      <c r="G77" s="716">
        <f t="shared" si="77"/>
        <v>0</v>
      </c>
      <c r="M77" s="127" t="s">
        <v>221</v>
      </c>
      <c r="N77" s="128"/>
      <c r="O77" s="129" t="s">
        <v>193</v>
      </c>
      <c r="P77" s="73"/>
      <c r="Q77" s="159">
        <f t="shared" si="66"/>
        <v>0</v>
      </c>
      <c r="R77" s="73"/>
      <c r="S77" s="159">
        <f t="shared" si="67"/>
        <v>0</v>
      </c>
      <c r="T77" s="73" t="e">
        <f>+#REF!</f>
        <v>#REF!</v>
      </c>
      <c r="U77" s="159" t="e">
        <f t="shared" si="68"/>
        <v>#REF!</v>
      </c>
      <c r="V77" s="73"/>
      <c r="W77" s="159">
        <f t="shared" si="69"/>
        <v>0</v>
      </c>
      <c r="X77" s="73" t="e">
        <f>+#REF!</f>
        <v>#REF!</v>
      </c>
      <c r="Y77" s="159" t="e">
        <f t="shared" si="70"/>
        <v>#REF!</v>
      </c>
      <c r="Z77" s="73">
        <f t="shared" si="71"/>
        <v>0</v>
      </c>
      <c r="AA77" s="114">
        <f t="shared" si="52"/>
        <v>0</v>
      </c>
      <c r="AB77" s="114" t="e">
        <f t="shared" si="53"/>
        <v>#REF!</v>
      </c>
      <c r="AC77" s="114" t="e">
        <f t="shared" si="54"/>
        <v>#REF!</v>
      </c>
      <c r="AD77" s="114" t="e">
        <f t="shared" si="55"/>
        <v>#REF!</v>
      </c>
      <c r="AE77" s="114">
        <f t="shared" si="56"/>
        <v>0</v>
      </c>
      <c r="AF77" s="110">
        <f t="shared" si="57"/>
        <v>0</v>
      </c>
      <c r="AH77" s="127" t="s">
        <v>221</v>
      </c>
      <c r="AI77" s="128"/>
      <c r="AJ77" s="129" t="s">
        <v>193</v>
      </c>
      <c r="AK77" s="73"/>
      <c r="AL77" s="159">
        <f t="shared" si="72"/>
        <v>0</v>
      </c>
      <c r="AM77" s="73"/>
      <c r="AN77" s="159">
        <f t="shared" si="73"/>
        <v>0</v>
      </c>
      <c r="AO77" s="73" t="e">
        <f>#REF!+#REF!</f>
        <v>#REF!</v>
      </c>
      <c r="AP77" s="159" t="e">
        <f t="shared" si="74"/>
        <v>#REF!</v>
      </c>
      <c r="AQ77" s="73"/>
      <c r="AR77" s="159">
        <f t="shared" si="75"/>
        <v>0</v>
      </c>
      <c r="AS77" s="73" t="e">
        <f>#REF!+#REF!</f>
        <v>#REF!</v>
      </c>
      <c r="AT77" s="159" t="e">
        <f t="shared" si="76"/>
        <v>#REF!</v>
      </c>
      <c r="AU77" s="73" t="e">
        <f>+E77+#REF!</f>
        <v>#REF!</v>
      </c>
      <c r="AV77" s="114">
        <f t="shared" si="58"/>
        <v>0</v>
      </c>
      <c r="AW77" s="114" t="e">
        <f t="shared" si="59"/>
        <v>#REF!</v>
      </c>
      <c r="AX77" s="114" t="e">
        <f t="shared" si="60"/>
        <v>#REF!</v>
      </c>
      <c r="AY77" s="114" t="e">
        <f t="shared" si="61"/>
        <v>#REF!</v>
      </c>
      <c r="AZ77" s="114">
        <f t="shared" si="62"/>
        <v>0</v>
      </c>
      <c r="BA77" s="110">
        <f t="shared" si="63"/>
        <v>0</v>
      </c>
    </row>
    <row r="78" spans="2:53" ht="12.75" customHeight="1">
      <c r="B78" s="647" t="s">
        <v>252</v>
      </c>
      <c r="C78" s="112"/>
      <c r="D78" s="113" t="s">
        <v>77</v>
      </c>
      <c r="E78" s="73"/>
      <c r="F78" s="706"/>
      <c r="G78" s="716">
        <f t="shared" si="77"/>
        <v>0</v>
      </c>
      <c r="M78" s="127" t="s">
        <v>222</v>
      </c>
      <c r="N78" s="128"/>
      <c r="O78" s="129" t="s">
        <v>77</v>
      </c>
      <c r="P78" s="73"/>
      <c r="Q78" s="159">
        <f t="shared" si="66"/>
        <v>0</v>
      </c>
      <c r="R78" s="73"/>
      <c r="S78" s="159">
        <f t="shared" si="67"/>
        <v>0</v>
      </c>
      <c r="T78" s="73" t="e">
        <f>+#REF!</f>
        <v>#REF!</v>
      </c>
      <c r="U78" s="159" t="e">
        <f t="shared" si="68"/>
        <v>#REF!</v>
      </c>
      <c r="V78" s="73"/>
      <c r="W78" s="159">
        <f t="shared" si="69"/>
        <v>0</v>
      </c>
      <c r="X78" s="73" t="e">
        <f>+#REF!</f>
        <v>#REF!</v>
      </c>
      <c r="Y78" s="159" t="e">
        <f t="shared" si="70"/>
        <v>#REF!</v>
      </c>
      <c r="Z78" s="73">
        <f t="shared" si="71"/>
        <v>0</v>
      </c>
      <c r="AA78" s="114">
        <f t="shared" si="52"/>
        <v>0</v>
      </c>
      <c r="AB78" s="114" t="e">
        <f t="shared" si="53"/>
        <v>#REF!</v>
      </c>
      <c r="AC78" s="114" t="e">
        <f t="shared" si="54"/>
        <v>#REF!</v>
      </c>
      <c r="AD78" s="114" t="e">
        <f t="shared" si="55"/>
        <v>#REF!</v>
      </c>
      <c r="AE78" s="114">
        <f t="shared" si="56"/>
        <v>0</v>
      </c>
      <c r="AF78" s="110">
        <f t="shared" si="57"/>
        <v>0</v>
      </c>
      <c r="AH78" s="127" t="s">
        <v>222</v>
      </c>
      <c r="AI78" s="128"/>
      <c r="AJ78" s="129" t="s">
        <v>77</v>
      </c>
      <c r="AK78" s="73"/>
      <c r="AL78" s="159">
        <f t="shared" si="72"/>
        <v>0</v>
      </c>
      <c r="AM78" s="73"/>
      <c r="AN78" s="159">
        <f t="shared" si="73"/>
        <v>0</v>
      </c>
      <c r="AO78" s="73" t="e">
        <f>#REF!+#REF!</f>
        <v>#REF!</v>
      </c>
      <c r="AP78" s="159" t="e">
        <f t="shared" si="74"/>
        <v>#REF!</v>
      </c>
      <c r="AQ78" s="73"/>
      <c r="AR78" s="159">
        <f t="shared" si="75"/>
        <v>0</v>
      </c>
      <c r="AS78" s="73" t="e">
        <f>#REF!+#REF!</f>
        <v>#REF!</v>
      </c>
      <c r="AT78" s="159" t="e">
        <f t="shared" si="76"/>
        <v>#REF!</v>
      </c>
      <c r="AU78" s="73" t="e">
        <f>+E78+#REF!</f>
        <v>#REF!</v>
      </c>
      <c r="AV78" s="114">
        <f t="shared" si="58"/>
        <v>0</v>
      </c>
      <c r="AW78" s="114" t="e">
        <f t="shared" si="59"/>
        <v>#REF!</v>
      </c>
      <c r="AX78" s="114" t="e">
        <f t="shared" si="60"/>
        <v>#REF!</v>
      </c>
      <c r="AY78" s="114" t="e">
        <f t="shared" si="61"/>
        <v>#REF!</v>
      </c>
      <c r="AZ78" s="114">
        <f t="shared" si="62"/>
        <v>0</v>
      </c>
      <c r="BA78" s="110">
        <f t="shared" si="63"/>
        <v>0</v>
      </c>
    </row>
    <row r="79" spans="2:53" ht="12.75" customHeight="1">
      <c r="B79" s="650" t="s">
        <v>253</v>
      </c>
      <c r="C79" s="128"/>
      <c r="D79" s="129" t="s">
        <v>26</v>
      </c>
      <c r="E79" s="73"/>
      <c r="F79" s="706"/>
      <c r="G79" s="716">
        <f t="shared" si="77"/>
        <v>0</v>
      </c>
      <c r="M79" s="127" t="s">
        <v>223</v>
      </c>
      <c r="N79" s="128"/>
      <c r="O79" s="129" t="s">
        <v>26</v>
      </c>
      <c r="P79" s="73"/>
      <c r="Q79" s="159">
        <f t="shared" si="66"/>
        <v>0</v>
      </c>
      <c r="R79" s="73"/>
      <c r="S79" s="159">
        <f t="shared" si="67"/>
        <v>0</v>
      </c>
      <c r="T79" s="73" t="e">
        <f>+#REF!</f>
        <v>#REF!</v>
      </c>
      <c r="U79" s="159" t="e">
        <f t="shared" si="68"/>
        <v>#REF!</v>
      </c>
      <c r="V79" s="73"/>
      <c r="W79" s="159">
        <f t="shared" si="69"/>
        <v>0</v>
      </c>
      <c r="X79" s="73" t="e">
        <f>+#REF!</f>
        <v>#REF!</v>
      </c>
      <c r="Y79" s="159" t="e">
        <f t="shared" si="70"/>
        <v>#REF!</v>
      </c>
      <c r="Z79" s="73">
        <f t="shared" si="71"/>
        <v>0</v>
      </c>
      <c r="AA79" s="114">
        <f t="shared" si="52"/>
        <v>0</v>
      </c>
      <c r="AB79" s="114" t="e">
        <f t="shared" si="53"/>
        <v>#REF!</v>
      </c>
      <c r="AC79" s="114" t="e">
        <f t="shared" si="54"/>
        <v>#REF!</v>
      </c>
      <c r="AD79" s="114" t="e">
        <f t="shared" si="55"/>
        <v>#REF!</v>
      </c>
      <c r="AE79" s="114">
        <f t="shared" si="56"/>
        <v>0</v>
      </c>
      <c r="AF79" s="110">
        <f t="shared" si="57"/>
        <v>0</v>
      </c>
      <c r="AH79" s="127" t="s">
        <v>223</v>
      </c>
      <c r="AI79" s="128"/>
      <c r="AJ79" s="129" t="s">
        <v>26</v>
      </c>
      <c r="AK79" s="73"/>
      <c r="AL79" s="159">
        <f t="shared" si="72"/>
        <v>0</v>
      </c>
      <c r="AM79" s="73"/>
      <c r="AN79" s="159">
        <f t="shared" si="73"/>
        <v>0</v>
      </c>
      <c r="AO79" s="73" t="e">
        <f>#REF!+#REF!</f>
        <v>#REF!</v>
      </c>
      <c r="AP79" s="159" t="e">
        <f t="shared" si="74"/>
        <v>#REF!</v>
      </c>
      <c r="AQ79" s="73"/>
      <c r="AR79" s="159">
        <f t="shared" si="75"/>
        <v>0</v>
      </c>
      <c r="AS79" s="73" t="e">
        <f>#REF!+#REF!</f>
        <v>#REF!</v>
      </c>
      <c r="AT79" s="159" t="e">
        <f t="shared" si="76"/>
        <v>#REF!</v>
      </c>
      <c r="AU79" s="73" t="e">
        <f>+E79+#REF!</f>
        <v>#REF!</v>
      </c>
      <c r="AV79" s="114">
        <f t="shared" si="58"/>
        <v>0</v>
      </c>
      <c r="AW79" s="114" t="e">
        <f t="shared" si="59"/>
        <v>#REF!</v>
      </c>
      <c r="AX79" s="114" t="e">
        <f t="shared" si="60"/>
        <v>#REF!</v>
      </c>
      <c r="AY79" s="114" t="e">
        <f t="shared" si="61"/>
        <v>#REF!</v>
      </c>
      <c r="AZ79" s="114">
        <f t="shared" si="62"/>
        <v>0</v>
      </c>
      <c r="BA79" s="110">
        <f t="shared" si="63"/>
        <v>0</v>
      </c>
    </row>
    <row r="80" spans="2:53" ht="25.5">
      <c r="B80" s="135">
        <v>5</v>
      </c>
      <c r="C80" s="103"/>
      <c r="D80" s="104" t="s">
        <v>201</v>
      </c>
      <c r="E80" s="136"/>
      <c r="F80" s="711"/>
      <c r="G80" s="723">
        <f t="shared" si="77"/>
        <v>0</v>
      </c>
      <c r="M80" s="139">
        <v>4</v>
      </c>
      <c r="N80" s="175"/>
      <c r="O80" s="140" t="s">
        <v>201</v>
      </c>
      <c r="P80" s="136"/>
      <c r="Q80" s="174">
        <f>+P80*$S$9*$W$9*$Z$9</f>
        <v>0</v>
      </c>
      <c r="R80" s="136"/>
      <c r="S80" s="174">
        <f>+R80*$W$9*$Z$9</f>
        <v>0</v>
      </c>
      <c r="T80" s="136" t="e">
        <f>+#REF!</f>
        <v>#REF!</v>
      </c>
      <c r="U80" s="174" t="e">
        <f>+T80*$W$9*$Z$9</f>
        <v>#REF!</v>
      </c>
      <c r="V80" s="136"/>
      <c r="W80" s="174">
        <f>+V80*$Z$9</f>
        <v>0</v>
      </c>
      <c r="X80" s="136" t="e">
        <f>+#REF!</f>
        <v>#REF!</v>
      </c>
      <c r="Y80" s="174" t="e">
        <f>+X80*$Z$9</f>
        <v>#REF!</v>
      </c>
      <c r="Z80" s="136">
        <f>+F80</f>
        <v>0</v>
      </c>
      <c r="AA80" s="151">
        <f>+IF(Q80=0,,Z80/Q80*100)</f>
        <v>0</v>
      </c>
      <c r="AB80" s="151" t="e">
        <f>+IF(U80=0,,Z80/U80*100)</f>
        <v>#REF!</v>
      </c>
      <c r="AC80" s="151" t="e">
        <f>+IF(X80=0,,Z80/X80*100)</f>
        <v>#REF!</v>
      </c>
      <c r="AD80" s="151" t="e">
        <f>+IF(Y80=0,,Z80/Y80*100)</f>
        <v>#REF!</v>
      </c>
      <c r="AE80" s="151">
        <f>+IF(R80=0,,T80/R80*100)</f>
        <v>0</v>
      </c>
      <c r="AF80" s="153">
        <f>+IF(V80=0,,X80/V80*100)</f>
        <v>0</v>
      </c>
      <c r="AH80" s="139">
        <v>4</v>
      </c>
      <c r="AI80" s="175"/>
      <c r="AJ80" s="140" t="s">
        <v>201</v>
      </c>
      <c r="AK80" s="136"/>
      <c r="AL80" s="174">
        <f>+AK80*$AN$9*$AR$9*$AU$9</f>
        <v>0</v>
      </c>
      <c r="AM80" s="136"/>
      <c r="AN80" s="174">
        <f>+AM80*$AR$9*$AU$9</f>
        <v>0</v>
      </c>
      <c r="AO80" s="136" t="e">
        <f>#REF!+#REF!</f>
        <v>#REF!</v>
      </c>
      <c r="AP80" s="174" t="e">
        <f>+AO80*$AR$9*$AU$9</f>
        <v>#REF!</v>
      </c>
      <c r="AQ80" s="136"/>
      <c r="AR80" s="174">
        <f>+AQ80*$AU$9</f>
        <v>0</v>
      </c>
      <c r="AS80" s="136" t="e">
        <f>#REF!+#REF!</f>
        <v>#REF!</v>
      </c>
      <c r="AT80" s="174" t="e">
        <f>+AS80*$AU$9</f>
        <v>#REF!</v>
      </c>
      <c r="AU80" s="136" t="e">
        <f>+E80+#REF!</f>
        <v>#REF!</v>
      </c>
      <c r="AV80" s="151">
        <f>+IF(AL80=0,,AU80/AL80*100)</f>
        <v>0</v>
      </c>
      <c r="AW80" s="151" t="e">
        <f>+IF(AP80=0,,AU80/AP80*100)</f>
        <v>#REF!</v>
      </c>
      <c r="AX80" s="151" t="e">
        <f>+IF(AS80=0,,AU80/AS80*100)</f>
        <v>#REF!</v>
      </c>
      <c r="AY80" s="151" t="e">
        <f>+IF(AT80=0,,AU80/AT80*100)</f>
        <v>#REF!</v>
      </c>
      <c r="AZ80" s="151">
        <f>+IF(AM80=0,,AO80/AM80*100)</f>
        <v>0</v>
      </c>
      <c r="BA80" s="153">
        <f>+IF(AQ80=0,,AS80/AQ80*100)</f>
        <v>0</v>
      </c>
    </row>
    <row r="81" spans="2:53" ht="12.75" customHeight="1" thickBot="1">
      <c r="B81" s="767" t="s">
        <v>152</v>
      </c>
      <c r="C81" s="768"/>
      <c r="D81" s="769" t="s">
        <v>478</v>
      </c>
      <c r="E81" s="770">
        <f>E11+E20+E39+E80+E56</f>
        <v>0</v>
      </c>
      <c r="F81" s="771">
        <f>F11+F20+F39+F80+F56</f>
        <v>0</v>
      </c>
      <c r="G81" s="724">
        <f t="shared" si="77"/>
        <v>0</v>
      </c>
      <c r="M81" s="148" t="s">
        <v>152</v>
      </c>
      <c r="N81" s="149"/>
      <c r="O81" s="172" t="s">
        <v>226</v>
      </c>
      <c r="P81" s="151">
        <f aca="true" t="shared" si="78" ref="P81:Z81">P11+P20+P39+P80+P56</f>
        <v>0</v>
      </c>
      <c r="Q81" s="151">
        <f t="shared" si="78"/>
        <v>0</v>
      </c>
      <c r="R81" s="151">
        <f t="shared" si="78"/>
        <v>0</v>
      </c>
      <c r="S81" s="151">
        <f t="shared" si="78"/>
        <v>0</v>
      </c>
      <c r="T81" s="151" t="e">
        <f t="shared" si="78"/>
        <v>#REF!</v>
      </c>
      <c r="U81" s="151" t="e">
        <f t="shared" si="78"/>
        <v>#REF!</v>
      </c>
      <c r="V81" s="151">
        <f t="shared" si="78"/>
        <v>0</v>
      </c>
      <c r="W81" s="151">
        <f t="shared" si="78"/>
        <v>0</v>
      </c>
      <c r="X81" s="151" t="e">
        <f t="shared" si="78"/>
        <v>#REF!</v>
      </c>
      <c r="Y81" s="151" t="e">
        <f t="shared" si="78"/>
        <v>#REF!</v>
      </c>
      <c r="Z81" s="151">
        <f t="shared" si="78"/>
        <v>0</v>
      </c>
      <c r="AA81" s="151">
        <f t="shared" si="52"/>
        <v>0</v>
      </c>
      <c r="AB81" s="151" t="e">
        <f t="shared" si="53"/>
        <v>#REF!</v>
      </c>
      <c r="AC81" s="151" t="e">
        <f t="shared" si="54"/>
        <v>#REF!</v>
      </c>
      <c r="AD81" s="151" t="e">
        <f t="shared" si="55"/>
        <v>#REF!</v>
      </c>
      <c r="AE81" s="151">
        <f t="shared" si="56"/>
        <v>0</v>
      </c>
      <c r="AF81" s="153">
        <f t="shared" si="57"/>
        <v>0</v>
      </c>
      <c r="AH81" s="148" t="s">
        <v>152</v>
      </c>
      <c r="AI81" s="149"/>
      <c r="AJ81" s="172" t="s">
        <v>226</v>
      </c>
      <c r="AK81" s="151">
        <f aca="true" t="shared" si="79" ref="AK81:AU81">AK11+AK20+AK39+AK80+AK56</f>
        <v>0</v>
      </c>
      <c r="AL81" s="151">
        <f t="shared" si="79"/>
        <v>0</v>
      </c>
      <c r="AM81" s="151">
        <f t="shared" si="79"/>
        <v>0</v>
      </c>
      <c r="AN81" s="151">
        <f t="shared" si="79"/>
        <v>0</v>
      </c>
      <c r="AO81" s="97" t="e">
        <f t="shared" si="79"/>
        <v>#REF!</v>
      </c>
      <c r="AP81" s="151" t="e">
        <f t="shared" si="79"/>
        <v>#REF!</v>
      </c>
      <c r="AQ81" s="151">
        <f t="shared" si="79"/>
        <v>0</v>
      </c>
      <c r="AR81" s="151">
        <f t="shared" si="79"/>
        <v>0</v>
      </c>
      <c r="AS81" s="97" t="e">
        <f t="shared" si="79"/>
        <v>#REF!</v>
      </c>
      <c r="AT81" s="97" t="e">
        <f t="shared" si="79"/>
        <v>#REF!</v>
      </c>
      <c r="AU81" s="97" t="e">
        <f t="shared" si="79"/>
        <v>#REF!</v>
      </c>
      <c r="AV81" s="151">
        <f t="shared" si="58"/>
        <v>0</v>
      </c>
      <c r="AW81" s="151" t="e">
        <f t="shared" si="59"/>
        <v>#REF!</v>
      </c>
      <c r="AX81" s="151" t="e">
        <f t="shared" si="60"/>
        <v>#REF!</v>
      </c>
      <c r="AY81" s="151" t="e">
        <f t="shared" si="61"/>
        <v>#REF!</v>
      </c>
      <c r="AZ81" s="151">
        <f t="shared" si="62"/>
        <v>0</v>
      </c>
      <c r="BA81" s="153">
        <f t="shared" si="63"/>
        <v>0</v>
      </c>
    </row>
    <row r="82" spans="2:53" ht="12.75" customHeight="1" thickTop="1">
      <c r="B82" s="177"/>
      <c r="C82" s="177"/>
      <c r="D82" s="177"/>
      <c r="E82" s="177"/>
      <c r="F82" s="177"/>
      <c r="G82" s="96"/>
      <c r="M82" s="178"/>
      <c r="N82" s="179"/>
      <c r="O82" s="180" t="s">
        <v>227</v>
      </c>
      <c r="P82" s="181"/>
      <c r="Q82" s="182"/>
      <c r="R82" s="181"/>
      <c r="S82" s="182"/>
      <c r="T82" s="181"/>
      <c r="U82" s="182"/>
      <c r="V82" s="181"/>
      <c r="W82" s="182">
        <f>+V82</f>
        <v>0</v>
      </c>
      <c r="X82" s="183"/>
      <c r="Y82" s="182">
        <f>+X82</f>
        <v>0</v>
      </c>
      <c r="Z82" s="184"/>
      <c r="AA82" s="151">
        <f t="shared" si="52"/>
        <v>0</v>
      </c>
      <c r="AB82" s="151">
        <f t="shared" si="53"/>
        <v>0</v>
      </c>
      <c r="AC82" s="151">
        <f t="shared" si="54"/>
        <v>0</v>
      </c>
      <c r="AD82" s="151">
        <f t="shared" si="55"/>
        <v>0</v>
      </c>
      <c r="AE82" s="151">
        <f t="shared" si="56"/>
        <v>0</v>
      </c>
      <c r="AF82" s="153">
        <f t="shared" si="57"/>
        <v>0</v>
      </c>
      <c r="AH82" s="178"/>
      <c r="AI82" s="179"/>
      <c r="AJ82" s="180" t="s">
        <v>227</v>
      </c>
      <c r="AK82" s="181"/>
      <c r="AL82" s="182"/>
      <c r="AM82" s="181"/>
      <c r="AN82" s="182"/>
      <c r="AO82" s="181"/>
      <c r="AP82" s="182"/>
      <c r="AQ82" s="181"/>
      <c r="AR82" s="182">
        <f>+AQ82</f>
        <v>0</v>
      </c>
      <c r="AS82" s="184"/>
      <c r="AT82" s="182">
        <f>+AS82</f>
        <v>0</v>
      </c>
      <c r="AU82" s="184"/>
      <c r="AV82" s="151">
        <f t="shared" si="58"/>
        <v>0</v>
      </c>
      <c r="AW82" s="151">
        <f t="shared" si="59"/>
        <v>0</v>
      </c>
      <c r="AX82" s="151">
        <f t="shared" si="60"/>
        <v>0</v>
      </c>
      <c r="AY82" s="151">
        <f t="shared" si="61"/>
        <v>0</v>
      </c>
      <c r="AZ82" s="151">
        <f t="shared" si="62"/>
        <v>0</v>
      </c>
      <c r="BA82" s="153">
        <f t="shared" si="63"/>
        <v>0</v>
      </c>
    </row>
    <row r="83" spans="2:53" ht="12.75" customHeight="1" thickBot="1">
      <c r="B83" s="185"/>
      <c r="C83" s="185"/>
      <c r="D83" s="185"/>
      <c r="E83" s="185"/>
      <c r="F83" s="185"/>
      <c r="G83" s="96"/>
      <c r="M83" s="186"/>
      <c r="N83" s="187"/>
      <c r="O83" s="188" t="s">
        <v>228</v>
      </c>
      <c r="P83" s="189">
        <f>+P81+P82</f>
        <v>0</v>
      </c>
      <c r="Q83" s="189">
        <f aca="true" t="shared" si="80" ref="Q83:Z83">+Q81+Q82</f>
        <v>0</v>
      </c>
      <c r="R83" s="189">
        <f>+R81+R82</f>
        <v>0</v>
      </c>
      <c r="S83" s="189"/>
      <c r="T83" s="189" t="e">
        <f>+T81+T82</f>
        <v>#REF!</v>
      </c>
      <c r="U83" s="189"/>
      <c r="V83" s="189">
        <f t="shared" si="80"/>
        <v>0</v>
      </c>
      <c r="W83" s="189">
        <f t="shared" si="80"/>
        <v>0</v>
      </c>
      <c r="X83" s="189" t="e">
        <f t="shared" si="80"/>
        <v>#REF!</v>
      </c>
      <c r="Y83" s="189" t="e">
        <f t="shared" si="80"/>
        <v>#REF!</v>
      </c>
      <c r="Z83" s="189">
        <f t="shared" si="80"/>
        <v>0</v>
      </c>
      <c r="AA83" s="190">
        <f t="shared" si="52"/>
        <v>0</v>
      </c>
      <c r="AB83" s="190">
        <f t="shared" si="53"/>
        <v>0</v>
      </c>
      <c r="AC83" s="190" t="e">
        <f t="shared" si="54"/>
        <v>#REF!</v>
      </c>
      <c r="AD83" s="190" t="e">
        <f t="shared" si="55"/>
        <v>#REF!</v>
      </c>
      <c r="AE83" s="190">
        <f t="shared" si="56"/>
        <v>0</v>
      </c>
      <c r="AF83" s="191">
        <f t="shared" si="57"/>
        <v>0</v>
      </c>
      <c r="AH83" s="186"/>
      <c r="AI83" s="187"/>
      <c r="AJ83" s="188" t="s">
        <v>228</v>
      </c>
      <c r="AK83" s="189">
        <f>+AK81+AK82</f>
        <v>0</v>
      </c>
      <c r="AL83" s="189">
        <f>+AL81+AL82</f>
        <v>0</v>
      </c>
      <c r="AM83" s="189">
        <f>+AM81+AM82</f>
        <v>0</v>
      </c>
      <c r="AN83" s="189"/>
      <c r="AO83" s="189"/>
      <c r="AP83" s="189"/>
      <c r="AQ83" s="189">
        <f>+AQ81+AQ82</f>
        <v>0</v>
      </c>
      <c r="AR83" s="189">
        <f>+AR81+AR82</f>
        <v>0</v>
      </c>
      <c r="AS83" s="189" t="e">
        <f>+AS81+AS82</f>
        <v>#REF!</v>
      </c>
      <c r="AT83" s="189" t="e">
        <f>+AT81+AT82</f>
        <v>#REF!</v>
      </c>
      <c r="AU83" s="189" t="e">
        <f>+AU81+AU82</f>
        <v>#REF!</v>
      </c>
      <c r="AV83" s="190">
        <f t="shared" si="58"/>
        <v>0</v>
      </c>
      <c r="AW83" s="190">
        <f t="shared" si="59"/>
        <v>0</v>
      </c>
      <c r="AX83" s="190" t="e">
        <f t="shared" si="60"/>
        <v>#REF!</v>
      </c>
      <c r="AY83" s="190" t="e">
        <f t="shared" si="61"/>
        <v>#REF!</v>
      </c>
      <c r="AZ83" s="190">
        <f t="shared" si="62"/>
        <v>0</v>
      </c>
      <c r="BA83" s="191">
        <f t="shared" si="63"/>
        <v>0</v>
      </c>
    </row>
    <row r="84" spans="1:50" ht="13.5" thickTop="1">
      <c r="A84"/>
      <c r="B84"/>
      <c r="C84"/>
      <c r="D84"/>
      <c r="E84"/>
      <c r="F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</sheetData>
  <sheetProtection formatCells="0" formatColumns="0" selectLockedCells="1"/>
  <mergeCells count="4">
    <mergeCell ref="M7:AF7"/>
    <mergeCell ref="AH7:BA7"/>
    <mergeCell ref="B7:F7"/>
    <mergeCell ref="M9:O9"/>
  </mergeCells>
  <printOptions horizontalCentered="1" verticalCentered="1"/>
  <pageMargins left="0" right="0" top="0.03937007874015748" bottom="0.03937007874015748" header="0" footer="0"/>
  <pageSetup fitToHeight="1" fitToWidth="1" horizontalDpi="600" verticalDpi="600" orientation="portrait" paperSize="9" scale="70" r:id="rId1"/>
  <headerFooter alignWithMargins="0">
    <oddFooter>&amp;R&amp;"Arial Narrow,Regular"Страна &amp;P од &amp;N</oddFooter>
  </headerFooter>
  <rowBreaks count="3" manualBreakCount="3">
    <brk id="82" max="10" man="1"/>
    <brk id="160" max="10" man="1"/>
    <brk id="238" max="10" man="1"/>
  </rowBreaks>
  <ignoredErrors>
    <ignoredError sqref="E82:E83 B82:D83 F82:F83 B48:D52 C62:D72 B13:D16 E45 C57:D60 B21:D38 C17:D17 C53:D53 C54:D54 C55:D55 C73:D79 B20 D20 B40:D45 B39 D39 D56 B81:C81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3" customWidth="1"/>
    <col min="2" max="2" width="7.8515625" style="3" customWidth="1"/>
    <col min="3" max="3" width="71.421875" style="8" customWidth="1"/>
    <col min="4" max="5" width="14.7109375" style="8" customWidth="1"/>
    <col min="6" max="7" width="14.7109375" style="3" customWidth="1"/>
    <col min="8" max="11" width="13.8515625" style="3" customWidth="1"/>
    <col min="12" max="12" width="15.57421875" style="3" customWidth="1"/>
    <col min="13" max="16384" width="9.140625" style="3" customWidth="1"/>
  </cols>
  <sheetData>
    <row r="1" spans="1:9" s="7" customFormat="1" ht="12.75">
      <c r="A1" s="15" t="s">
        <v>78</v>
      </c>
      <c r="B1" s="15"/>
      <c r="C1" s="9"/>
      <c r="D1" s="12"/>
      <c r="E1" s="12"/>
      <c r="F1" s="12"/>
      <c r="G1" s="12"/>
      <c r="H1" s="12"/>
      <c r="I1" s="12"/>
    </row>
    <row r="2" spans="1:9" s="7" customFormat="1" ht="12.75">
      <c r="A2" s="15"/>
      <c r="B2" s="15"/>
      <c r="C2" s="9"/>
      <c r="D2" s="12"/>
      <c r="E2" s="12"/>
      <c r="F2" s="12"/>
      <c r="G2" s="12"/>
      <c r="H2" s="12"/>
      <c r="I2" s="12"/>
    </row>
    <row r="3" spans="2:61" s="7" customFormat="1" ht="21.75" customHeight="1">
      <c r="B3" s="10" t="str">
        <f>+CONCATENATE('Poc. strana'!$A$15," ",'Poc. strana'!$C$15)</f>
        <v>Назив енергетског субјекта: </v>
      </c>
      <c r="C3" s="2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3" s="7" customFormat="1" ht="21.75" customHeight="1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23"/>
    </row>
    <row r="5" spans="1:3" s="7" customFormat="1" ht="21.75" customHeight="1">
      <c r="A5" s="30"/>
      <c r="B5" s="10" t="str">
        <f>+CONCATENATE('Poc. strana'!$A$29," ",'Poc. strana'!$C$29)</f>
        <v>Датум обраде: </v>
      </c>
      <c r="C5" s="23"/>
    </row>
    <row r="6" spans="1:3" s="7" customFormat="1" ht="30" customHeight="1">
      <c r="A6" s="5"/>
      <c r="B6" s="6"/>
      <c r="C6" s="23"/>
    </row>
    <row r="7" spans="2:9" ht="12.75">
      <c r="B7" s="926" t="s">
        <v>574</v>
      </c>
      <c r="C7" s="926"/>
      <c r="D7" s="926"/>
      <c r="E7" s="926"/>
      <c r="F7" s="926"/>
      <c r="G7" s="926"/>
      <c r="H7" s="926"/>
      <c r="I7" s="11"/>
    </row>
    <row r="8" spans="2:8" ht="12.75">
      <c r="B8" s="11"/>
      <c r="C8" s="11"/>
      <c r="D8" s="11"/>
      <c r="E8" s="11"/>
      <c r="F8" s="11"/>
      <c r="G8" s="11"/>
      <c r="H8" s="11"/>
    </row>
    <row r="9" spans="4:8" ht="13.5" thickBot="1">
      <c r="D9" s="14"/>
      <c r="E9" s="14"/>
      <c r="F9" s="24"/>
      <c r="G9" s="24"/>
      <c r="H9" s="11"/>
    </row>
    <row r="10" spans="2:8" ht="13.5" customHeight="1" thickBot="1" thickTop="1">
      <c r="B10" s="927" t="str">
        <f>CONCATENATE("Подаци за годину:"," ",'Poc. strana'!$C$19)</f>
        <v>Подаци за годину: 2023</v>
      </c>
      <c r="C10" s="928"/>
      <c r="D10" s="928"/>
      <c r="E10" s="928"/>
      <c r="F10" s="928"/>
      <c r="G10" s="928"/>
      <c r="H10" s="21" t="s">
        <v>80</v>
      </c>
    </row>
    <row r="11" spans="2:8" ht="13.5" customHeight="1" thickTop="1">
      <c r="B11" s="932" t="s">
        <v>5</v>
      </c>
      <c r="C11" s="923" t="s">
        <v>525</v>
      </c>
      <c r="D11" s="923" t="s">
        <v>105</v>
      </c>
      <c r="E11" s="923" t="s">
        <v>106</v>
      </c>
      <c r="F11" s="935" t="s">
        <v>107</v>
      </c>
      <c r="G11" s="923" t="s">
        <v>108</v>
      </c>
      <c r="H11" s="929" t="s">
        <v>109</v>
      </c>
    </row>
    <row r="12" spans="2:8" ht="12.75">
      <c r="B12" s="933"/>
      <c r="C12" s="924"/>
      <c r="D12" s="924"/>
      <c r="E12" s="924"/>
      <c r="F12" s="936"/>
      <c r="G12" s="924"/>
      <c r="H12" s="930"/>
    </row>
    <row r="13" spans="2:8" ht="12.75">
      <c r="B13" s="933"/>
      <c r="C13" s="924"/>
      <c r="D13" s="924"/>
      <c r="E13" s="924"/>
      <c r="F13" s="936"/>
      <c r="G13" s="924"/>
      <c r="H13" s="930"/>
    </row>
    <row r="14" spans="2:8" ht="12.75">
      <c r="B14" s="933"/>
      <c r="C14" s="924"/>
      <c r="D14" s="924"/>
      <c r="E14" s="924"/>
      <c r="F14" s="936"/>
      <c r="G14" s="924"/>
      <c r="H14" s="930"/>
    </row>
    <row r="15" spans="2:8" ht="12.75">
      <c r="B15" s="934"/>
      <c r="C15" s="925"/>
      <c r="D15" s="925"/>
      <c r="E15" s="925"/>
      <c r="F15" s="937"/>
      <c r="G15" s="925"/>
      <c r="H15" s="931"/>
    </row>
    <row r="16" spans="2:8" ht="12.75">
      <c r="B16" s="48">
        <v>1</v>
      </c>
      <c r="C16" s="49" t="s">
        <v>1</v>
      </c>
      <c r="D16" s="49" t="s">
        <v>2</v>
      </c>
      <c r="E16" s="49" t="s">
        <v>320</v>
      </c>
      <c r="F16" s="50" t="s">
        <v>3</v>
      </c>
      <c r="G16" s="50" t="s">
        <v>482</v>
      </c>
      <c r="H16" s="51" t="s">
        <v>483</v>
      </c>
    </row>
    <row r="17" spans="2:8" ht="12.75">
      <c r="B17" s="52" t="s">
        <v>110</v>
      </c>
      <c r="C17" s="53" t="s">
        <v>111</v>
      </c>
      <c r="D17" s="54">
        <f>D18+D22</f>
        <v>0</v>
      </c>
      <c r="E17" s="54"/>
      <c r="F17" s="54">
        <f>F18+F22</f>
        <v>0</v>
      </c>
      <c r="G17" s="18">
        <f>G18+G22</f>
        <v>0</v>
      </c>
      <c r="H17" s="20">
        <f>H18+H22</f>
        <v>0</v>
      </c>
    </row>
    <row r="18" spans="2:8" ht="12.75">
      <c r="B18" s="52" t="s">
        <v>112</v>
      </c>
      <c r="C18" s="53" t="s">
        <v>113</v>
      </c>
      <c r="D18" s="54">
        <f>+SUM(INDEX(D:D,ROW()+1):INDEX(D:D,ROW(D22)-1))</f>
        <v>0</v>
      </c>
      <c r="E18" s="54"/>
      <c r="F18" s="54">
        <f>+SUM(INDEX(F:F,ROW()+1):INDEX(F:F,ROW(F22)-1))</f>
        <v>0</v>
      </c>
      <c r="G18" s="18">
        <f>+SUM(INDEX(G:G,ROW()+1):INDEX(G:G,ROW(G22)-1))</f>
        <v>0</v>
      </c>
      <c r="H18" s="20">
        <f>+SUM(INDEX(H:H,ROW()+1):INDEX(H:H,ROW(H22)-1))</f>
        <v>0</v>
      </c>
    </row>
    <row r="19" spans="2:8" ht="12.75">
      <c r="B19" s="90" t="s">
        <v>114</v>
      </c>
      <c r="C19" s="77"/>
      <c r="D19" s="73"/>
      <c r="E19" s="73"/>
      <c r="F19" s="78"/>
      <c r="G19" s="91">
        <f>IF(E19=0,0,F19*50%/E19)</f>
        <v>0</v>
      </c>
      <c r="H19" s="79">
        <f>D19+G19</f>
        <v>0</v>
      </c>
    </row>
    <row r="20" spans="2:8" ht="12.75">
      <c r="B20" s="90" t="s">
        <v>115</v>
      </c>
      <c r="C20" s="77"/>
      <c r="D20" s="73"/>
      <c r="E20" s="73"/>
      <c r="F20" s="78"/>
      <c r="G20" s="91">
        <f>IF(E20=0,0,F20*50%/E20)</f>
        <v>0</v>
      </c>
      <c r="H20" s="79">
        <f>D20+G20</f>
        <v>0</v>
      </c>
    </row>
    <row r="21" spans="2:8" ht="12.75">
      <c r="B21" s="90" t="s">
        <v>116</v>
      </c>
      <c r="C21" s="77"/>
      <c r="D21" s="73"/>
      <c r="E21" s="73"/>
      <c r="F21" s="78"/>
      <c r="G21" s="91">
        <f>IF(E21=0,0,F21*50%/E21)</f>
        <v>0</v>
      </c>
      <c r="H21" s="79">
        <f>D21+G21</f>
        <v>0</v>
      </c>
    </row>
    <row r="22" spans="2:8" ht="12.75">
      <c r="B22" s="52" t="s">
        <v>117</v>
      </c>
      <c r="C22" s="53" t="s">
        <v>6</v>
      </c>
      <c r="D22" s="54">
        <f>+SUM(INDEX(D:D,ROW()+1):INDEX(D:D,ROW(D26)-1))</f>
        <v>0</v>
      </c>
      <c r="E22" s="54"/>
      <c r="F22" s="54">
        <f>+SUM(INDEX(F:F,ROW()+1):INDEX(F:F,ROW(F26)-1))</f>
        <v>0</v>
      </c>
      <c r="G22" s="18">
        <f>+SUM(INDEX(G:G,ROW()+1):INDEX(G:G,ROW(G26)-1))</f>
        <v>0</v>
      </c>
      <c r="H22" s="20">
        <f>+SUM(INDEX(H:H,ROW()+1):INDEX(H:H,ROW(H26)-1))</f>
        <v>0</v>
      </c>
    </row>
    <row r="23" spans="2:8" ht="12.75">
      <c r="B23" s="90" t="s">
        <v>118</v>
      </c>
      <c r="C23" s="77"/>
      <c r="D23" s="73"/>
      <c r="E23" s="73"/>
      <c r="F23" s="78"/>
      <c r="G23" s="91">
        <f>IF(E23=0,0,F23*50%/E23)</f>
        <v>0</v>
      </c>
      <c r="H23" s="79">
        <f>D23+G23</f>
        <v>0</v>
      </c>
    </row>
    <row r="24" spans="2:8" ht="12.75">
      <c r="B24" s="90" t="s">
        <v>119</v>
      </c>
      <c r="C24" s="77"/>
      <c r="D24" s="73"/>
      <c r="E24" s="73"/>
      <c r="F24" s="78"/>
      <c r="G24" s="91">
        <f>IF(E24=0,0,F24*50%/E24)</f>
        <v>0</v>
      </c>
      <c r="H24" s="79">
        <f>D24+G24</f>
        <v>0</v>
      </c>
    </row>
    <row r="25" spans="2:8" ht="12.75">
      <c r="B25" s="90" t="s">
        <v>120</v>
      </c>
      <c r="C25" s="77"/>
      <c r="D25" s="73"/>
      <c r="E25" s="73"/>
      <c r="F25" s="78"/>
      <c r="G25" s="91">
        <f>IF(E25=0,0,F25*50%/E25)</f>
        <v>0</v>
      </c>
      <c r="H25" s="79">
        <f>D25+G25</f>
        <v>0</v>
      </c>
    </row>
    <row r="26" spans="2:8" ht="12.75">
      <c r="B26" s="52" t="s">
        <v>121</v>
      </c>
      <c r="C26" s="56" t="s">
        <v>122</v>
      </c>
      <c r="D26" s="57">
        <f>D27+D31+D35</f>
        <v>0</v>
      </c>
      <c r="E26" s="57"/>
      <c r="F26" s="57">
        <f>F27+F31+F35</f>
        <v>0</v>
      </c>
      <c r="G26" s="55">
        <f>G27+G31+G35</f>
        <v>0</v>
      </c>
      <c r="H26" s="25">
        <f>H27+H31+H35</f>
        <v>0</v>
      </c>
    </row>
    <row r="27" spans="2:8" ht="12.75">
      <c r="B27" s="52" t="s">
        <v>123</v>
      </c>
      <c r="C27" s="53" t="s">
        <v>124</v>
      </c>
      <c r="D27" s="54">
        <f>+SUM(INDEX(D:D,ROW()+1):INDEX(D:D,ROW(D31)-1))</f>
        <v>0</v>
      </c>
      <c r="E27" s="54"/>
      <c r="F27" s="54">
        <f>+SUM(INDEX(F:F,ROW()+1):INDEX(F:F,ROW(F31)-1))</f>
        <v>0</v>
      </c>
      <c r="G27" s="18">
        <f>+SUM(INDEX(G:G,ROW()+1):INDEX(G:G,ROW(G31)-1))</f>
        <v>0</v>
      </c>
      <c r="H27" s="20">
        <f>+SUM(INDEX(H:H,ROW()+1):INDEX(H:H,ROW(H31)-1))</f>
        <v>0</v>
      </c>
    </row>
    <row r="28" spans="2:8" ht="12.75">
      <c r="B28" s="90" t="s">
        <v>125</v>
      </c>
      <c r="C28" s="77"/>
      <c r="D28" s="73"/>
      <c r="E28" s="73"/>
      <c r="F28" s="78"/>
      <c r="G28" s="91">
        <f>IF(E28=0,0,F28*50%/E28)</f>
        <v>0</v>
      </c>
      <c r="H28" s="79">
        <f>D28+G28</f>
        <v>0</v>
      </c>
    </row>
    <row r="29" spans="2:8" ht="12.75">
      <c r="B29" s="90" t="s">
        <v>126</v>
      </c>
      <c r="C29" s="77"/>
      <c r="D29" s="73"/>
      <c r="E29" s="73"/>
      <c r="F29" s="78"/>
      <c r="G29" s="91">
        <f>IF(E29=0,0,F29*50%/E29)</f>
        <v>0</v>
      </c>
      <c r="H29" s="79">
        <f>D29+G29</f>
        <v>0</v>
      </c>
    </row>
    <row r="30" spans="2:8" ht="12.75">
      <c r="B30" s="90" t="s">
        <v>127</v>
      </c>
      <c r="C30" s="77"/>
      <c r="D30" s="73"/>
      <c r="E30" s="73"/>
      <c r="F30" s="78"/>
      <c r="G30" s="91">
        <f>IF(E30=0,0,F30*50%/E30)</f>
        <v>0</v>
      </c>
      <c r="H30" s="79">
        <f>D30+G30</f>
        <v>0</v>
      </c>
    </row>
    <row r="31" spans="2:8" ht="12.75">
      <c r="B31" s="52" t="s">
        <v>128</v>
      </c>
      <c r="C31" s="53" t="s">
        <v>129</v>
      </c>
      <c r="D31" s="54">
        <f>+SUM(INDEX(D:D,ROW()+1):INDEX(D:D,ROW(D35)-1))</f>
        <v>0</v>
      </c>
      <c r="E31" s="54"/>
      <c r="F31" s="54">
        <f>+SUM(INDEX(F:F,ROW()+1):INDEX(F:F,ROW(F35)-1))</f>
        <v>0</v>
      </c>
      <c r="G31" s="18">
        <f>+SUM(INDEX(G:G,ROW()+1):INDEX(G:G,ROW(G35)-1))</f>
        <v>0</v>
      </c>
      <c r="H31" s="20">
        <f>+SUM(INDEX(H:H,ROW()+1):INDEX(H:H,ROW(H35)-1))</f>
        <v>0</v>
      </c>
    </row>
    <row r="32" spans="2:8" ht="12.75">
      <c r="B32" s="90" t="s">
        <v>130</v>
      </c>
      <c r="C32" s="77"/>
      <c r="D32" s="73"/>
      <c r="E32" s="73"/>
      <c r="F32" s="78"/>
      <c r="G32" s="91">
        <f>IF(E32=0,0,F32*50%/E32)</f>
        <v>0</v>
      </c>
      <c r="H32" s="79">
        <f>D32+G32</f>
        <v>0</v>
      </c>
    </row>
    <row r="33" spans="2:8" ht="12.75">
      <c r="B33" s="90" t="s">
        <v>131</v>
      </c>
      <c r="C33" s="77"/>
      <c r="D33" s="73"/>
      <c r="E33" s="73"/>
      <c r="F33" s="78"/>
      <c r="G33" s="91">
        <f>IF(E33=0,0,F33*50%/E33)</f>
        <v>0</v>
      </c>
      <c r="H33" s="79">
        <f>D33+G33</f>
        <v>0</v>
      </c>
    </row>
    <row r="34" spans="2:8" ht="12.75">
      <c r="B34" s="90" t="s">
        <v>132</v>
      </c>
      <c r="C34" s="77"/>
      <c r="D34" s="73"/>
      <c r="E34" s="73"/>
      <c r="F34" s="78"/>
      <c r="G34" s="91">
        <f>IF(E34=0,0,F34*50%/E34)</f>
        <v>0</v>
      </c>
      <c r="H34" s="79">
        <f>D34+G34</f>
        <v>0</v>
      </c>
    </row>
    <row r="35" spans="2:8" ht="12.75">
      <c r="B35" s="52" t="s">
        <v>133</v>
      </c>
      <c r="C35" s="53" t="s">
        <v>6</v>
      </c>
      <c r="D35" s="54">
        <f>+SUM(INDEX(D:D,ROW()+1):INDEX(D:D,ROW(D39)-1))</f>
        <v>0</v>
      </c>
      <c r="E35" s="54"/>
      <c r="F35" s="54">
        <f>+SUM(INDEX(F:F,ROW()+1):INDEX(F:F,ROW(F39)-1))</f>
        <v>0</v>
      </c>
      <c r="G35" s="18">
        <f>+SUM(INDEX(G:G,ROW()+1):INDEX(G:G,ROW(G39)-1))</f>
        <v>0</v>
      </c>
      <c r="H35" s="20">
        <f>+SUM(INDEX(H:H,ROW()+1):INDEX(H:H,ROW(H39)-1))</f>
        <v>0</v>
      </c>
    </row>
    <row r="36" spans="2:8" ht="12.75">
      <c r="B36" s="90" t="s">
        <v>134</v>
      </c>
      <c r="C36" s="77"/>
      <c r="D36" s="73"/>
      <c r="E36" s="73"/>
      <c r="F36" s="78"/>
      <c r="G36" s="91">
        <f>IF(E36=0,0,F36*50%/E36)</f>
        <v>0</v>
      </c>
      <c r="H36" s="79">
        <f>D36+G36</f>
        <v>0</v>
      </c>
    </row>
    <row r="37" spans="2:8" ht="12.75">
      <c r="B37" s="90" t="s">
        <v>135</v>
      </c>
      <c r="C37" s="77"/>
      <c r="D37" s="73"/>
      <c r="E37" s="73"/>
      <c r="F37" s="78"/>
      <c r="G37" s="91">
        <f>IF(E37=0,0,F37*50%/E37)</f>
        <v>0</v>
      </c>
      <c r="H37" s="79">
        <f>D37+G37</f>
        <v>0</v>
      </c>
    </row>
    <row r="38" spans="2:8" ht="12.75">
      <c r="B38" s="90" t="s">
        <v>136</v>
      </c>
      <c r="C38" s="77"/>
      <c r="D38" s="73"/>
      <c r="E38" s="73"/>
      <c r="F38" s="78"/>
      <c r="G38" s="91">
        <f>IF(E38=0,0,F38*50%/E38)</f>
        <v>0</v>
      </c>
      <c r="H38" s="79">
        <f>D38+G38</f>
        <v>0</v>
      </c>
    </row>
    <row r="39" spans="2:8" ht="12.75">
      <c r="B39" s="52" t="s">
        <v>137</v>
      </c>
      <c r="C39" s="53" t="s">
        <v>138</v>
      </c>
      <c r="D39" s="54">
        <f>+SUM(INDEX(D:D,ROW()+1):INDEX(D:D,ROW(D43)-1))</f>
        <v>0</v>
      </c>
      <c r="E39" s="54"/>
      <c r="F39" s="54">
        <f>+SUM(INDEX(F:F,ROW()+1):INDEX(F:F,ROW(F43)-1))</f>
        <v>0</v>
      </c>
      <c r="G39" s="18">
        <f>+SUM(INDEX(G:G,ROW()+1):INDEX(G:G,ROW(G43)-1))</f>
        <v>0</v>
      </c>
      <c r="H39" s="20">
        <f>+SUM(INDEX(H:H,ROW()+1):INDEX(H:H,ROW(H43)-1))</f>
        <v>0</v>
      </c>
    </row>
    <row r="40" spans="2:8" ht="12.75">
      <c r="B40" s="92" t="s">
        <v>139</v>
      </c>
      <c r="C40" s="80"/>
      <c r="D40" s="74"/>
      <c r="E40" s="74"/>
      <c r="F40" s="78"/>
      <c r="G40" s="91">
        <f>IF(E40=0,0,F40*50%/E40)</f>
        <v>0</v>
      </c>
      <c r="H40" s="79">
        <f>D40+G40</f>
        <v>0</v>
      </c>
    </row>
    <row r="41" spans="2:8" ht="12.75">
      <c r="B41" s="92" t="s">
        <v>140</v>
      </c>
      <c r="C41" s="80"/>
      <c r="D41" s="74"/>
      <c r="E41" s="74"/>
      <c r="F41" s="78"/>
      <c r="G41" s="91">
        <f>IF(E41=0,0,F41*50%/E41)</f>
        <v>0</v>
      </c>
      <c r="H41" s="79">
        <f>D41+G41</f>
        <v>0</v>
      </c>
    </row>
    <row r="42" spans="2:8" ht="12.75">
      <c r="B42" s="92" t="s">
        <v>141</v>
      </c>
      <c r="C42" s="80"/>
      <c r="D42" s="74"/>
      <c r="E42" s="74"/>
      <c r="F42" s="78"/>
      <c r="G42" s="91">
        <f>IF(E42=0,0,F42*50%/E42)</f>
        <v>0</v>
      </c>
      <c r="H42" s="79">
        <f>D42+G42</f>
        <v>0</v>
      </c>
    </row>
    <row r="43" spans="2:8" ht="12.75">
      <c r="B43" s="58" t="s">
        <v>7</v>
      </c>
      <c r="C43" s="59" t="s">
        <v>142</v>
      </c>
      <c r="D43" s="60">
        <f>+D17+D26+D39</f>
        <v>0</v>
      </c>
      <c r="E43" s="60"/>
      <c r="F43" s="60">
        <f>+F17+F26+F39</f>
        <v>0</v>
      </c>
      <c r="G43" s="17">
        <f>+G17+G26+G39</f>
        <v>0</v>
      </c>
      <c r="H43" s="19">
        <f>+H17+H26+H39</f>
        <v>0</v>
      </c>
    </row>
    <row r="44" spans="2:8" ht="12.75">
      <c r="B44" s="90" t="s">
        <v>368</v>
      </c>
      <c r="C44" s="93" t="s">
        <v>144</v>
      </c>
      <c r="D44" s="78"/>
      <c r="E44" s="78"/>
      <c r="F44" s="78"/>
      <c r="G44" s="91">
        <f>IF(E44=0,0,F44*50%/E44)</f>
        <v>0</v>
      </c>
      <c r="H44" s="79">
        <f>D44+G44</f>
        <v>0</v>
      </c>
    </row>
    <row r="45" spans="2:8" ht="12.75">
      <c r="B45" s="90" t="s">
        <v>143</v>
      </c>
      <c r="C45" s="94" t="s">
        <v>146</v>
      </c>
      <c r="D45" s="78"/>
      <c r="E45" s="78"/>
      <c r="F45" s="78"/>
      <c r="G45" s="91">
        <f>IF(E45=0,0,F45*50%/E45)</f>
        <v>0</v>
      </c>
      <c r="H45" s="79">
        <f>D45+G45</f>
        <v>0</v>
      </c>
    </row>
    <row r="46" spans="2:8" ht="12.75">
      <c r="B46" s="90" t="s">
        <v>145</v>
      </c>
      <c r="C46" s="93" t="s">
        <v>148</v>
      </c>
      <c r="D46" s="78"/>
      <c r="E46" s="78"/>
      <c r="F46" s="78"/>
      <c r="G46" s="91">
        <f>IF(E46=0,0,F46*50%/E46)</f>
        <v>0</v>
      </c>
      <c r="H46" s="79">
        <f>D46+G46</f>
        <v>0</v>
      </c>
    </row>
    <row r="47" spans="2:8" ht="12.75">
      <c r="B47" s="52" t="s">
        <v>147</v>
      </c>
      <c r="C47" s="56" t="s">
        <v>148</v>
      </c>
      <c r="D47" s="726"/>
      <c r="E47" s="726"/>
      <c r="F47" s="726"/>
      <c r="G47" s="57">
        <f>IF(E47=0,0,F47*50%/E47)</f>
        <v>0</v>
      </c>
      <c r="H47" s="727">
        <f>D47+G47</f>
        <v>0</v>
      </c>
    </row>
    <row r="48" spans="2:8" ht="12.75">
      <c r="B48" s="61" t="s">
        <v>8</v>
      </c>
      <c r="C48" s="62" t="s">
        <v>534</v>
      </c>
      <c r="D48" s="63">
        <f>SUM(D44:D47)</f>
        <v>0</v>
      </c>
      <c r="E48" s="63"/>
      <c r="F48" s="63">
        <f>SUM(F44:F47)</f>
        <v>0</v>
      </c>
      <c r="G48" s="26">
        <f>SUM(G44:G47)</f>
        <v>0</v>
      </c>
      <c r="H48" s="27">
        <f>SUM(H44:H47)</f>
        <v>0</v>
      </c>
    </row>
    <row r="49" spans="2:8" ht="13.5" thickBot="1">
      <c r="B49" s="64" t="s">
        <v>9</v>
      </c>
      <c r="C49" s="65" t="s">
        <v>149</v>
      </c>
      <c r="D49" s="66">
        <f>D43+D48</f>
        <v>0</v>
      </c>
      <c r="E49" s="66"/>
      <c r="F49" s="66">
        <f>F43+F48</f>
        <v>0</v>
      </c>
      <c r="G49" s="67">
        <f>G43+G48</f>
        <v>0</v>
      </c>
      <c r="H49" s="68">
        <f>H43+H48</f>
        <v>0</v>
      </c>
    </row>
    <row r="50" spans="2:8" ht="13.5" thickTop="1">
      <c r="B50" s="1" t="s">
        <v>150</v>
      </c>
      <c r="C50" s="1"/>
      <c r="D50" s="1"/>
      <c r="E50" s="1"/>
      <c r="F50" s="1"/>
      <c r="G50" s="1"/>
      <c r="H50" s="1"/>
    </row>
    <row r="51" spans="2:8" ht="13.5" thickBot="1">
      <c r="B51" s="69"/>
      <c r="C51" s="1"/>
      <c r="D51" s="1"/>
      <c r="E51" s="1"/>
      <c r="F51" s="1"/>
      <c r="G51" s="1"/>
      <c r="H51" s="1"/>
    </row>
    <row r="52" spans="2:8" ht="14.25" thickBot="1" thickTop="1">
      <c r="B52" s="921" t="s">
        <v>361</v>
      </c>
      <c r="C52" s="922"/>
      <c r="D52" s="725"/>
      <c r="E52" s="1"/>
      <c r="F52" s="1"/>
      <c r="G52" s="1"/>
      <c r="H52" s="1"/>
    </row>
    <row r="53" ht="13.5" thickTop="1"/>
    <row r="54" spans="2:8" ht="12.75">
      <c r="B54" s="501"/>
      <c r="C54" s="655"/>
      <c r="D54" s="655"/>
      <c r="E54" s="655"/>
      <c r="F54" s="655"/>
      <c r="G54" s="655"/>
      <c r="H54" s="655"/>
    </row>
  </sheetData>
  <sheetProtection formatCells="0" formatColumns="0" formatRows="0" insertRows="0" selectLockedCells="1"/>
  <mergeCells count="10">
    <mergeCell ref="B52:C52"/>
    <mergeCell ref="G11:G15"/>
    <mergeCell ref="B7:H7"/>
    <mergeCell ref="B10:G10"/>
    <mergeCell ref="H11:H15"/>
    <mergeCell ref="B11:B15"/>
    <mergeCell ref="C11:C15"/>
    <mergeCell ref="D11:D15"/>
    <mergeCell ref="E11:E15"/>
    <mergeCell ref="F11:F15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63" r:id="rId1"/>
  <headerFooter alignWithMargins="0">
    <oddFooter>&amp;R&amp;"Arial Narrow,Regular"Страна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28125" style="493" customWidth="1"/>
    <col min="2" max="2" width="6.140625" style="497" customWidth="1"/>
    <col min="3" max="3" width="45.00390625" style="493" customWidth="1"/>
    <col min="4" max="4" width="12.421875" style="493" customWidth="1"/>
    <col min="5" max="17" width="8.7109375" style="493" customWidth="1"/>
    <col min="18" max="16384" width="9.140625" style="493" customWidth="1"/>
  </cols>
  <sheetData>
    <row r="1" spans="1:11" ht="12.75">
      <c r="A1" s="15" t="s">
        <v>78</v>
      </c>
      <c r="B1" s="15"/>
      <c r="C1" s="16"/>
      <c r="D1" s="491"/>
      <c r="E1" s="491"/>
      <c r="F1" s="535"/>
      <c r="G1" s="492"/>
      <c r="H1" s="492"/>
      <c r="I1" s="492"/>
      <c r="J1" s="492"/>
      <c r="K1" s="492"/>
    </row>
    <row r="2" spans="1:11" ht="12.75">
      <c r="A2" s="15"/>
      <c r="B2" s="15"/>
      <c r="C2" s="16"/>
      <c r="D2" s="491"/>
      <c r="E2" s="491"/>
      <c r="F2" s="535"/>
      <c r="G2" s="492"/>
      <c r="H2" s="492"/>
      <c r="I2" s="492"/>
      <c r="J2" s="492"/>
      <c r="K2" s="492"/>
    </row>
    <row r="3" spans="1:11" ht="12.75">
      <c r="A3" s="7"/>
      <c r="B3" s="10" t="str">
        <f>+CONCATENATE('Poc. strana'!$A$15," ",'Poc. strana'!$C$15)</f>
        <v>Назив енергетског субјекта: </v>
      </c>
      <c r="C3" s="13"/>
      <c r="D3" s="494"/>
      <c r="E3" s="494"/>
      <c r="F3" s="536"/>
      <c r="G3" s="489"/>
      <c r="H3" s="489"/>
      <c r="I3" s="489"/>
      <c r="J3" s="489"/>
      <c r="K3" s="489"/>
    </row>
    <row r="4" spans="1:11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13"/>
      <c r="D4" s="494"/>
      <c r="E4" s="494"/>
      <c r="F4" s="536"/>
      <c r="G4" s="489"/>
      <c r="H4" s="489"/>
      <c r="I4" s="489"/>
      <c r="J4" s="489"/>
      <c r="K4" s="489"/>
    </row>
    <row r="5" spans="1:11" ht="12.75">
      <c r="A5" s="30"/>
      <c r="B5" s="10" t="str">
        <f>+CONCATENATE('Poc. strana'!$A$29," ",'Poc. strana'!$C$29)</f>
        <v>Датум обраде: </v>
      </c>
      <c r="C5" s="494"/>
      <c r="D5" s="494"/>
      <c r="E5" s="494"/>
      <c r="F5" s="536"/>
      <c r="G5" s="489"/>
      <c r="H5" s="489"/>
      <c r="I5" s="489"/>
      <c r="J5" s="489"/>
      <c r="K5" s="489"/>
    </row>
    <row r="6" spans="1:11" ht="12.75">
      <c r="A6" s="199"/>
      <c r="B6" s="494"/>
      <c r="C6" s="490"/>
      <c r="D6" s="490"/>
      <c r="E6" s="490"/>
      <c r="F6" s="536"/>
      <c r="G6" s="489"/>
      <c r="H6" s="489"/>
      <c r="I6" s="489"/>
      <c r="J6" s="489"/>
      <c r="K6" s="489"/>
    </row>
    <row r="7" spans="1:17" ht="12.75">
      <c r="A7" s="495"/>
      <c r="B7" s="938" t="s">
        <v>575</v>
      </c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</row>
    <row r="9" spans="2:7" ht="13.5" thickBot="1">
      <c r="B9" s="201"/>
      <c r="C9" s="201"/>
      <c r="D9" s="201"/>
      <c r="E9" s="201"/>
      <c r="F9" s="201"/>
      <c r="G9" s="201"/>
    </row>
    <row r="10" spans="2:17" s="496" customFormat="1" ht="25.5" customHeight="1" thickTop="1">
      <c r="B10" s="939">
        <f>+'Poc. strana'!$C$19</f>
        <v>2023</v>
      </c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215"/>
    </row>
    <row r="11" spans="2:17" s="537" customFormat="1" ht="25.5" customHeight="1">
      <c r="B11" s="538" t="s">
        <v>424</v>
      </c>
      <c r="C11" s="228" t="s">
        <v>151</v>
      </c>
      <c r="D11" s="539" t="s">
        <v>298</v>
      </c>
      <c r="E11" s="216" t="s">
        <v>7</v>
      </c>
      <c r="F11" s="216" t="s">
        <v>8</v>
      </c>
      <c r="G11" s="216" t="s">
        <v>9</v>
      </c>
      <c r="H11" s="216" t="s">
        <v>81</v>
      </c>
      <c r="I11" s="216" t="s">
        <v>82</v>
      </c>
      <c r="J11" s="216" t="s">
        <v>83</v>
      </c>
      <c r="K11" s="217" t="s">
        <v>84</v>
      </c>
      <c r="L11" s="217" t="s">
        <v>85</v>
      </c>
      <c r="M11" s="217" t="s">
        <v>86</v>
      </c>
      <c r="N11" s="217" t="s">
        <v>87</v>
      </c>
      <c r="O11" s="217" t="s">
        <v>88</v>
      </c>
      <c r="P11" s="217" t="s">
        <v>89</v>
      </c>
      <c r="Q11" s="218" t="s">
        <v>90</v>
      </c>
    </row>
    <row r="12" spans="2:17" s="537" customFormat="1" ht="25.5" customHeight="1">
      <c r="B12" s="540" t="s">
        <v>110</v>
      </c>
      <c r="C12" s="219" t="s">
        <v>520</v>
      </c>
      <c r="D12" s="319" t="s">
        <v>301</v>
      </c>
      <c r="E12" s="541">
        <f>SUM(E13:E17)</f>
        <v>0</v>
      </c>
      <c r="F12" s="541">
        <f aca="true" t="shared" si="0" ref="F12:P12">SUM(F13:F17)</f>
        <v>0</v>
      </c>
      <c r="G12" s="541">
        <f t="shared" si="0"/>
        <v>0</v>
      </c>
      <c r="H12" s="541">
        <f t="shared" si="0"/>
        <v>0</v>
      </c>
      <c r="I12" s="541">
        <f t="shared" si="0"/>
        <v>0</v>
      </c>
      <c r="J12" s="541">
        <f t="shared" si="0"/>
        <v>0</v>
      </c>
      <c r="K12" s="541">
        <f t="shared" si="0"/>
        <v>0</v>
      </c>
      <c r="L12" s="541">
        <f t="shared" si="0"/>
        <v>0</v>
      </c>
      <c r="M12" s="541">
        <f t="shared" si="0"/>
        <v>0</v>
      </c>
      <c r="N12" s="541">
        <f t="shared" si="0"/>
        <v>0</v>
      </c>
      <c r="O12" s="541">
        <f t="shared" si="0"/>
        <v>0</v>
      </c>
      <c r="P12" s="541">
        <f t="shared" si="0"/>
        <v>0</v>
      </c>
      <c r="Q12" s="220">
        <f aca="true" t="shared" si="1" ref="Q12:Q17">SUM(E12:P12)</f>
        <v>0</v>
      </c>
    </row>
    <row r="13" spans="2:17" s="537" customFormat="1" ht="25.5" customHeight="1">
      <c r="B13" s="542" t="s">
        <v>27</v>
      </c>
      <c r="C13" s="543" t="s">
        <v>419</v>
      </c>
      <c r="D13" s="544" t="s">
        <v>301</v>
      </c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6">
        <f t="shared" si="1"/>
        <v>0</v>
      </c>
    </row>
    <row r="14" spans="2:17" s="537" customFormat="1" ht="25.5" customHeight="1">
      <c r="B14" s="547" t="s">
        <v>28</v>
      </c>
      <c r="C14" s="676" t="s">
        <v>508</v>
      </c>
      <c r="D14" s="549" t="s">
        <v>301</v>
      </c>
      <c r="E14" s="675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1">
        <f t="shared" si="1"/>
        <v>0</v>
      </c>
    </row>
    <row r="15" spans="2:17" s="537" customFormat="1" ht="25.5" customHeight="1">
      <c r="B15" s="547" t="s">
        <v>29</v>
      </c>
      <c r="C15" s="676" t="s">
        <v>508</v>
      </c>
      <c r="D15" s="549" t="s">
        <v>301</v>
      </c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1">
        <f t="shared" si="1"/>
        <v>0</v>
      </c>
    </row>
    <row r="16" spans="2:17" s="537" customFormat="1" ht="25.5" customHeight="1">
      <c r="B16" s="547" t="s">
        <v>354</v>
      </c>
      <c r="C16" s="676" t="s">
        <v>508</v>
      </c>
      <c r="D16" s="549" t="s">
        <v>301</v>
      </c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1">
        <f t="shared" si="1"/>
        <v>0</v>
      </c>
    </row>
    <row r="17" spans="2:17" s="537" customFormat="1" ht="25.5" customHeight="1">
      <c r="B17" s="552" t="s">
        <v>423</v>
      </c>
      <c r="C17" s="553" t="s">
        <v>420</v>
      </c>
      <c r="D17" s="145" t="s">
        <v>301</v>
      </c>
      <c r="E17" s="591">
        <f>+'5 OIE'!E12</f>
        <v>0</v>
      </c>
      <c r="F17" s="591">
        <f>+'5 OIE'!F12</f>
        <v>0</v>
      </c>
      <c r="G17" s="591">
        <f>+'5 OIE'!G12</f>
        <v>0</v>
      </c>
      <c r="H17" s="591">
        <f>+'5 OIE'!H12</f>
        <v>0</v>
      </c>
      <c r="I17" s="591">
        <f>+'5 OIE'!I12</f>
        <v>0</v>
      </c>
      <c r="J17" s="591">
        <f>+'5 OIE'!J12</f>
        <v>0</v>
      </c>
      <c r="K17" s="591">
        <f>+'5 OIE'!K12</f>
        <v>0</v>
      </c>
      <c r="L17" s="591">
        <f>+'5 OIE'!L12</f>
        <v>0</v>
      </c>
      <c r="M17" s="591">
        <f>+'5 OIE'!M12</f>
        <v>0</v>
      </c>
      <c r="N17" s="591">
        <f>+'5 OIE'!N12</f>
        <v>0</v>
      </c>
      <c r="O17" s="591">
        <f>+'5 OIE'!O12</f>
        <v>0</v>
      </c>
      <c r="P17" s="591">
        <f>+'5 OIE'!P12</f>
        <v>0</v>
      </c>
      <c r="Q17" s="554">
        <f t="shared" si="1"/>
        <v>0</v>
      </c>
    </row>
    <row r="18" spans="2:17" s="537" customFormat="1" ht="25.5" customHeight="1">
      <c r="B18" s="540" t="s">
        <v>121</v>
      </c>
      <c r="C18" s="320" t="s">
        <v>521</v>
      </c>
      <c r="D18" s="144" t="s">
        <v>272</v>
      </c>
      <c r="E18" s="555">
        <f>IF(E12=0,0,(SUMPRODUCT(E13:E17,E19:E23)/E12))</f>
        <v>0</v>
      </c>
      <c r="F18" s="555">
        <f>IF(F12=0,0,(SUMPRODUCT(F13:F17,F19:F23)/F12))</f>
        <v>0</v>
      </c>
      <c r="G18" s="555">
        <f aca="true" t="shared" si="2" ref="G18:P18">IF(G12=0,0,(SUMPRODUCT(G13:G17,G19:G23)/G12))</f>
        <v>0</v>
      </c>
      <c r="H18" s="555">
        <f t="shared" si="2"/>
        <v>0</v>
      </c>
      <c r="I18" s="555">
        <f t="shared" si="2"/>
        <v>0</v>
      </c>
      <c r="J18" s="555">
        <f t="shared" si="2"/>
        <v>0</v>
      </c>
      <c r="K18" s="555">
        <f t="shared" si="2"/>
        <v>0</v>
      </c>
      <c r="L18" s="555">
        <f t="shared" si="2"/>
        <v>0</v>
      </c>
      <c r="M18" s="555">
        <f t="shared" si="2"/>
        <v>0</v>
      </c>
      <c r="N18" s="555">
        <f t="shared" si="2"/>
        <v>0</v>
      </c>
      <c r="O18" s="555">
        <f t="shared" si="2"/>
        <v>0</v>
      </c>
      <c r="P18" s="555">
        <f t="shared" si="2"/>
        <v>0</v>
      </c>
      <c r="Q18" s="556">
        <f>IF(Q12=0,0,(SUMPRODUCT(Q13:Q17,Q19:Q23)/Q12))</f>
        <v>0</v>
      </c>
    </row>
    <row r="19" spans="2:19" s="537" customFormat="1" ht="25.5" customHeight="1">
      <c r="B19" s="542" t="s">
        <v>30</v>
      </c>
      <c r="C19" s="543" t="s">
        <v>421</v>
      </c>
      <c r="D19" s="544" t="s">
        <v>272</v>
      </c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8">
        <f>IF(Q13=0,,SUMPRODUCT(E13:P13,E19:P19)/Q13)</f>
        <v>0</v>
      </c>
      <c r="S19" s="565"/>
    </row>
    <row r="20" spans="2:17" s="537" customFormat="1" ht="25.5" customHeight="1">
      <c r="B20" s="547" t="s">
        <v>31</v>
      </c>
      <c r="C20" s="548" t="str">
        <f>+"Пондерисана просечна цена електричне енергије набављене од "&amp;C14</f>
        <v>Пондерисана просечна цена електричне енергије набављене од Снабдевач (Име снабдевача)</v>
      </c>
      <c r="D20" s="549" t="s">
        <v>272</v>
      </c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60">
        <f>IF(Q14=0,,SUMPRODUCT(E14:P14,E20:P20)/Q14)</f>
        <v>0</v>
      </c>
    </row>
    <row r="21" spans="2:17" s="537" customFormat="1" ht="25.5" customHeight="1">
      <c r="B21" s="547" t="s">
        <v>32</v>
      </c>
      <c r="C21" s="548" t="str">
        <f>+"Пондерисана просечна цена електричне енергије набављене од "&amp;C15</f>
        <v>Пондерисана просечна цена електричне енергије набављене од Снабдевач (Име снабдевача)</v>
      </c>
      <c r="D21" s="549" t="s">
        <v>272</v>
      </c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60">
        <f>IF(Q15=0,,SUMPRODUCT(E15:P15,E21:P21)/Q15)</f>
        <v>0</v>
      </c>
    </row>
    <row r="22" spans="2:17" s="537" customFormat="1" ht="25.5" customHeight="1">
      <c r="B22" s="547" t="s">
        <v>41</v>
      </c>
      <c r="C22" s="548" t="str">
        <f>+"Пондерисана просечна цена електричне енергије набављене од "&amp;C16</f>
        <v>Пондерисана просечна цена електричне енергије набављене од Снабдевач (Име снабдевача)</v>
      </c>
      <c r="D22" s="549" t="s">
        <v>272</v>
      </c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60">
        <f>IF(Q16=0,,SUMPRODUCT(E16:P16,E22:P22)/Q16)</f>
        <v>0</v>
      </c>
    </row>
    <row r="23" spans="2:17" s="537" customFormat="1" ht="25.5" customHeight="1">
      <c r="B23" s="552" t="s">
        <v>41</v>
      </c>
      <c r="C23" s="553" t="s">
        <v>507</v>
      </c>
      <c r="D23" s="145" t="s">
        <v>272</v>
      </c>
      <c r="E23" s="592">
        <f>IF((E12-E17)=0,0,(SUMPRODUCT(E13:E16,E19:E22)/(E12-E17)))</f>
        <v>0</v>
      </c>
      <c r="F23" s="592">
        <f aca="true" t="shared" si="3" ref="F23:P23">IF((F12-F17)=0,0,(SUMPRODUCT(F13:F16,F19:F22)/(F12-F17)))</f>
        <v>0</v>
      </c>
      <c r="G23" s="592">
        <f t="shared" si="3"/>
        <v>0</v>
      </c>
      <c r="H23" s="592">
        <f t="shared" si="3"/>
        <v>0</v>
      </c>
      <c r="I23" s="592">
        <f t="shared" si="3"/>
        <v>0</v>
      </c>
      <c r="J23" s="592">
        <f t="shared" si="3"/>
        <v>0</v>
      </c>
      <c r="K23" s="592">
        <f t="shared" si="3"/>
        <v>0</v>
      </c>
      <c r="L23" s="592">
        <f t="shared" si="3"/>
        <v>0</v>
      </c>
      <c r="M23" s="592">
        <f t="shared" si="3"/>
        <v>0</v>
      </c>
      <c r="N23" s="592">
        <f t="shared" si="3"/>
        <v>0</v>
      </c>
      <c r="O23" s="592">
        <f t="shared" si="3"/>
        <v>0</v>
      </c>
      <c r="P23" s="592">
        <f t="shared" si="3"/>
        <v>0</v>
      </c>
      <c r="Q23" s="561">
        <f>IF(Q17=0,,SUMPRODUCT(E17:P17,E23:P23)/Q17)</f>
        <v>0</v>
      </c>
    </row>
    <row r="24" spans="2:17" s="537" customFormat="1" ht="25.5" customHeight="1" thickBot="1">
      <c r="B24" s="562" t="s">
        <v>137</v>
      </c>
      <c r="C24" s="221" t="s">
        <v>522</v>
      </c>
      <c r="D24" s="321" t="s">
        <v>255</v>
      </c>
      <c r="E24" s="230">
        <f>+E12*E18</f>
        <v>0</v>
      </c>
      <c r="F24" s="230">
        <f aca="true" t="shared" si="4" ref="F24:P24">+F12*F18</f>
        <v>0</v>
      </c>
      <c r="G24" s="230">
        <f t="shared" si="4"/>
        <v>0</v>
      </c>
      <c r="H24" s="230">
        <f t="shared" si="4"/>
        <v>0</v>
      </c>
      <c r="I24" s="230">
        <f t="shared" si="4"/>
        <v>0</v>
      </c>
      <c r="J24" s="230">
        <f t="shared" si="4"/>
        <v>0</v>
      </c>
      <c r="K24" s="230">
        <f t="shared" si="4"/>
        <v>0</v>
      </c>
      <c r="L24" s="230">
        <f t="shared" si="4"/>
        <v>0</v>
      </c>
      <c r="M24" s="230">
        <f t="shared" si="4"/>
        <v>0</v>
      </c>
      <c r="N24" s="230">
        <f t="shared" si="4"/>
        <v>0</v>
      </c>
      <c r="O24" s="230">
        <f t="shared" si="4"/>
        <v>0</v>
      </c>
      <c r="P24" s="230">
        <f t="shared" si="4"/>
        <v>0</v>
      </c>
      <c r="Q24" s="222">
        <f>SUM(E24:P24)</f>
        <v>0</v>
      </c>
    </row>
    <row r="25" spans="2:7" s="537" customFormat="1" ht="13.5" thickTop="1">
      <c r="B25" s="201"/>
      <c r="C25" s="201"/>
      <c r="D25" s="201"/>
      <c r="E25" s="201"/>
      <c r="F25" s="201"/>
      <c r="G25" s="201"/>
    </row>
    <row r="26" spans="2:7" s="537" customFormat="1" ht="12.75">
      <c r="B26" s="201"/>
      <c r="C26" s="201"/>
      <c r="D26" s="201"/>
      <c r="E26" s="201"/>
      <c r="F26" s="201"/>
      <c r="G26" s="201"/>
    </row>
    <row r="27" spans="2:7" s="537" customFormat="1" ht="13.5" thickBot="1">
      <c r="B27" s="201"/>
      <c r="C27" s="201"/>
      <c r="D27" s="201"/>
      <c r="E27" s="201"/>
      <c r="F27" s="201"/>
      <c r="G27" s="201"/>
    </row>
    <row r="28" spans="2:17" s="537" customFormat="1" ht="25.5" customHeight="1" thickTop="1">
      <c r="B28" s="939" t="str">
        <f>CONCATENATE("Остварено"," ",'Poc. strana'!$C$19-1)</f>
        <v>Остварено 2022</v>
      </c>
      <c r="C28" s="940"/>
      <c r="D28" s="940"/>
      <c r="E28" s="940"/>
      <c r="F28" s="940"/>
      <c r="G28" s="940"/>
      <c r="H28" s="940"/>
      <c r="I28" s="940"/>
      <c r="J28" s="940"/>
      <c r="K28" s="940"/>
      <c r="L28" s="940"/>
      <c r="M28" s="940"/>
      <c r="N28" s="940"/>
      <c r="O28" s="940"/>
      <c r="P28" s="940"/>
      <c r="Q28" s="215"/>
    </row>
    <row r="29" spans="2:17" s="537" customFormat="1" ht="25.5" customHeight="1">
      <c r="B29" s="538" t="s">
        <v>424</v>
      </c>
      <c r="C29" s="228" t="s">
        <v>151</v>
      </c>
      <c r="D29" s="539" t="s">
        <v>298</v>
      </c>
      <c r="E29" s="216" t="s">
        <v>7</v>
      </c>
      <c r="F29" s="216" t="s">
        <v>8</v>
      </c>
      <c r="G29" s="216" t="s">
        <v>9</v>
      </c>
      <c r="H29" s="216" t="s">
        <v>81</v>
      </c>
      <c r="I29" s="216" t="s">
        <v>82</v>
      </c>
      <c r="J29" s="216" t="s">
        <v>83</v>
      </c>
      <c r="K29" s="217" t="s">
        <v>84</v>
      </c>
      <c r="L29" s="217" t="s">
        <v>85</v>
      </c>
      <c r="M29" s="217" t="s">
        <v>86</v>
      </c>
      <c r="N29" s="217" t="s">
        <v>87</v>
      </c>
      <c r="O29" s="217" t="s">
        <v>88</v>
      </c>
      <c r="P29" s="217" t="s">
        <v>89</v>
      </c>
      <c r="Q29" s="218" t="s">
        <v>90</v>
      </c>
    </row>
    <row r="30" spans="2:17" s="537" customFormat="1" ht="25.5" customHeight="1">
      <c r="B30" s="540" t="s">
        <v>110</v>
      </c>
      <c r="C30" s="219" t="s">
        <v>520</v>
      </c>
      <c r="D30" s="319" t="s">
        <v>301</v>
      </c>
      <c r="E30" s="541">
        <f>SUM(E31:E35)</f>
        <v>0</v>
      </c>
      <c r="F30" s="541">
        <f aca="true" t="shared" si="5" ref="F30:P30">SUM(F31:F35)</f>
        <v>0</v>
      </c>
      <c r="G30" s="541">
        <f t="shared" si="5"/>
        <v>0</v>
      </c>
      <c r="H30" s="541">
        <f t="shared" si="5"/>
        <v>0</v>
      </c>
      <c r="I30" s="541">
        <f t="shared" si="5"/>
        <v>0</v>
      </c>
      <c r="J30" s="541">
        <f t="shared" si="5"/>
        <v>0</v>
      </c>
      <c r="K30" s="541">
        <f t="shared" si="5"/>
        <v>0</v>
      </c>
      <c r="L30" s="541">
        <f t="shared" si="5"/>
        <v>0</v>
      </c>
      <c r="M30" s="541">
        <f t="shared" si="5"/>
        <v>0</v>
      </c>
      <c r="N30" s="541">
        <f t="shared" si="5"/>
        <v>0</v>
      </c>
      <c r="O30" s="541">
        <f t="shared" si="5"/>
        <v>0</v>
      </c>
      <c r="P30" s="541">
        <f t="shared" si="5"/>
        <v>0</v>
      </c>
      <c r="Q30" s="220">
        <f aca="true" t="shared" si="6" ref="Q30:Q41">SUM(E30:P30)</f>
        <v>0</v>
      </c>
    </row>
    <row r="31" spans="2:17" s="537" customFormat="1" ht="25.5" customHeight="1">
      <c r="B31" s="542" t="s">
        <v>27</v>
      </c>
      <c r="C31" s="543" t="s">
        <v>419</v>
      </c>
      <c r="D31" s="544" t="s">
        <v>301</v>
      </c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6">
        <f t="shared" si="6"/>
        <v>0</v>
      </c>
    </row>
    <row r="32" spans="2:17" s="537" customFormat="1" ht="25.5" customHeight="1">
      <c r="B32" s="547" t="s">
        <v>28</v>
      </c>
      <c r="C32" s="676" t="s">
        <v>508</v>
      </c>
      <c r="D32" s="549" t="s">
        <v>301</v>
      </c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1">
        <f t="shared" si="6"/>
        <v>0</v>
      </c>
    </row>
    <row r="33" spans="2:17" s="537" customFormat="1" ht="25.5" customHeight="1">
      <c r="B33" s="547" t="s">
        <v>29</v>
      </c>
      <c r="C33" s="676" t="s">
        <v>508</v>
      </c>
      <c r="D33" s="549" t="s">
        <v>301</v>
      </c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1">
        <f t="shared" si="6"/>
        <v>0</v>
      </c>
    </row>
    <row r="34" spans="2:17" s="537" customFormat="1" ht="25.5" customHeight="1">
      <c r="B34" s="547" t="s">
        <v>354</v>
      </c>
      <c r="C34" s="676" t="s">
        <v>508</v>
      </c>
      <c r="D34" s="549" t="s">
        <v>301</v>
      </c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1">
        <f t="shared" si="6"/>
        <v>0</v>
      </c>
    </row>
    <row r="35" spans="2:17" s="537" customFormat="1" ht="25.5" customHeight="1">
      <c r="B35" s="552" t="s">
        <v>423</v>
      </c>
      <c r="C35" s="553" t="s">
        <v>420</v>
      </c>
      <c r="D35" s="145" t="s">
        <v>301</v>
      </c>
      <c r="E35" s="591">
        <f>+'5 OIE'!E46</f>
        <v>0</v>
      </c>
      <c r="F35" s="591">
        <f>+'5 OIE'!F46</f>
        <v>0</v>
      </c>
      <c r="G35" s="591">
        <f>+'5 OIE'!G46</f>
        <v>0</v>
      </c>
      <c r="H35" s="591">
        <f>+'5 OIE'!H46</f>
        <v>0</v>
      </c>
      <c r="I35" s="591">
        <f>+'5 OIE'!I46</f>
        <v>0</v>
      </c>
      <c r="J35" s="591">
        <f>+'5 OIE'!J46</f>
        <v>0</v>
      </c>
      <c r="K35" s="591">
        <f>+'5 OIE'!K46</f>
        <v>0</v>
      </c>
      <c r="L35" s="591">
        <f>+'5 OIE'!L46</f>
        <v>0</v>
      </c>
      <c r="M35" s="591">
        <f>+'5 OIE'!M46</f>
        <v>0</v>
      </c>
      <c r="N35" s="591">
        <f>+'5 OIE'!N46</f>
        <v>0</v>
      </c>
      <c r="O35" s="591">
        <f>+'5 OIE'!O46</f>
        <v>0</v>
      </c>
      <c r="P35" s="591">
        <f>+'5 OIE'!P46</f>
        <v>0</v>
      </c>
      <c r="Q35" s="554">
        <f t="shared" si="6"/>
        <v>0</v>
      </c>
    </row>
    <row r="36" spans="2:17" s="537" customFormat="1" ht="25.5" customHeight="1">
      <c r="B36" s="540" t="s">
        <v>121</v>
      </c>
      <c r="C36" s="320" t="s">
        <v>523</v>
      </c>
      <c r="D36" s="144" t="s">
        <v>255</v>
      </c>
      <c r="E36" s="541">
        <f>SUM(E37:E41)</f>
        <v>0</v>
      </c>
      <c r="F36" s="541">
        <f aca="true" t="shared" si="7" ref="F36:P36">SUM(F37:F41)</f>
        <v>0</v>
      </c>
      <c r="G36" s="541">
        <f t="shared" si="7"/>
        <v>0</v>
      </c>
      <c r="H36" s="541">
        <f t="shared" si="7"/>
        <v>0</v>
      </c>
      <c r="I36" s="541">
        <f t="shared" si="7"/>
        <v>0</v>
      </c>
      <c r="J36" s="541">
        <f t="shared" si="7"/>
        <v>0</v>
      </c>
      <c r="K36" s="541">
        <f t="shared" si="7"/>
        <v>0</v>
      </c>
      <c r="L36" s="541">
        <f t="shared" si="7"/>
        <v>0</v>
      </c>
      <c r="M36" s="541">
        <f t="shared" si="7"/>
        <v>0</v>
      </c>
      <c r="N36" s="541">
        <f t="shared" si="7"/>
        <v>0</v>
      </c>
      <c r="O36" s="541">
        <f t="shared" si="7"/>
        <v>0</v>
      </c>
      <c r="P36" s="541">
        <f t="shared" si="7"/>
        <v>0</v>
      </c>
      <c r="Q36" s="556">
        <f t="shared" si="6"/>
        <v>0</v>
      </c>
    </row>
    <row r="37" spans="2:17" s="537" customFormat="1" ht="25.5" customHeight="1">
      <c r="B37" s="542" t="s">
        <v>30</v>
      </c>
      <c r="C37" s="543" t="s">
        <v>509</v>
      </c>
      <c r="D37" s="544" t="s">
        <v>255</v>
      </c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6">
        <f t="shared" si="6"/>
        <v>0</v>
      </c>
    </row>
    <row r="38" spans="2:17" s="537" customFormat="1" ht="25.5" customHeight="1">
      <c r="B38" s="547" t="s">
        <v>31</v>
      </c>
      <c r="C38" s="548" t="str">
        <f>+"Трошак набавке електричне енергије од "&amp;C32</f>
        <v>Трошак набавке електричне енергије од Снабдевач (Име снабдевача)</v>
      </c>
      <c r="D38" s="549" t="s">
        <v>255</v>
      </c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1">
        <f t="shared" si="6"/>
        <v>0</v>
      </c>
    </row>
    <row r="39" spans="2:17" s="537" customFormat="1" ht="25.5" customHeight="1">
      <c r="B39" s="547" t="s">
        <v>32</v>
      </c>
      <c r="C39" s="548" t="str">
        <f>+"Трошак набавке електричне енергије од "&amp;C33</f>
        <v>Трошак набавке електричне енергије од Снабдевач (Име снабдевача)</v>
      </c>
      <c r="D39" s="549" t="s">
        <v>255</v>
      </c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1">
        <f t="shared" si="6"/>
        <v>0</v>
      </c>
    </row>
    <row r="40" spans="2:17" s="537" customFormat="1" ht="25.5" customHeight="1">
      <c r="B40" s="547" t="s">
        <v>41</v>
      </c>
      <c r="C40" s="548" t="str">
        <f>+"Трошак набавке електричне енергије од "&amp;C34</f>
        <v>Трошак набавке електричне енергије од Снабдевач (Име снабдевача)</v>
      </c>
      <c r="D40" s="549" t="s">
        <v>255</v>
      </c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1">
        <f t="shared" si="6"/>
        <v>0</v>
      </c>
    </row>
    <row r="41" spans="2:17" s="537" customFormat="1" ht="25.5" customHeight="1">
      <c r="B41" s="552" t="s">
        <v>41</v>
      </c>
      <c r="C41" s="553" t="s">
        <v>510</v>
      </c>
      <c r="D41" s="145" t="s">
        <v>255</v>
      </c>
      <c r="E41" s="591">
        <f aca="true" t="shared" si="8" ref="E41:P41">IF(SUM(E31:E34)=0,,SUM(E37:E40)/SUM(E31:E34)*E35)</f>
        <v>0</v>
      </c>
      <c r="F41" s="591">
        <f t="shared" si="8"/>
        <v>0</v>
      </c>
      <c r="G41" s="591">
        <f t="shared" si="8"/>
        <v>0</v>
      </c>
      <c r="H41" s="591">
        <f t="shared" si="8"/>
        <v>0</v>
      </c>
      <c r="I41" s="591">
        <f t="shared" si="8"/>
        <v>0</v>
      </c>
      <c r="J41" s="591">
        <f t="shared" si="8"/>
        <v>0</v>
      </c>
      <c r="K41" s="591">
        <f t="shared" si="8"/>
        <v>0</v>
      </c>
      <c r="L41" s="591">
        <f t="shared" si="8"/>
        <v>0</v>
      </c>
      <c r="M41" s="591">
        <f t="shared" si="8"/>
        <v>0</v>
      </c>
      <c r="N41" s="591">
        <f t="shared" si="8"/>
        <v>0</v>
      </c>
      <c r="O41" s="591">
        <f t="shared" si="8"/>
        <v>0</v>
      </c>
      <c r="P41" s="591">
        <f t="shared" si="8"/>
        <v>0</v>
      </c>
      <c r="Q41" s="554">
        <f t="shared" si="6"/>
        <v>0</v>
      </c>
    </row>
    <row r="42" spans="2:17" s="537" customFormat="1" ht="25.5" customHeight="1" thickBot="1">
      <c r="B42" s="562" t="s">
        <v>137</v>
      </c>
      <c r="C42" s="221" t="s">
        <v>524</v>
      </c>
      <c r="D42" s="321" t="s">
        <v>272</v>
      </c>
      <c r="E42" s="598">
        <f>IF(E30=0,,E36/E30)</f>
        <v>0</v>
      </c>
      <c r="F42" s="598">
        <f aca="true" t="shared" si="9" ref="F42:P42">IF(F30=0,,F36/F30)</f>
        <v>0</v>
      </c>
      <c r="G42" s="598">
        <f t="shared" si="9"/>
        <v>0</v>
      </c>
      <c r="H42" s="598">
        <f t="shared" si="9"/>
        <v>0</v>
      </c>
      <c r="I42" s="598">
        <f t="shared" si="9"/>
        <v>0</v>
      </c>
      <c r="J42" s="598">
        <f t="shared" si="9"/>
        <v>0</v>
      </c>
      <c r="K42" s="598">
        <f t="shared" si="9"/>
        <v>0</v>
      </c>
      <c r="L42" s="598">
        <f t="shared" si="9"/>
        <v>0</v>
      </c>
      <c r="M42" s="598">
        <f t="shared" si="9"/>
        <v>0</v>
      </c>
      <c r="N42" s="598">
        <f t="shared" si="9"/>
        <v>0</v>
      </c>
      <c r="O42" s="598">
        <f t="shared" si="9"/>
        <v>0</v>
      </c>
      <c r="P42" s="598">
        <f t="shared" si="9"/>
        <v>0</v>
      </c>
      <c r="Q42" s="599">
        <f>IF(Q30=0,,Q36/Q30)</f>
        <v>0</v>
      </c>
    </row>
    <row r="43" spans="2:7" s="537" customFormat="1" ht="13.5" thickTop="1">
      <c r="B43" s="201"/>
      <c r="C43" s="201"/>
      <c r="D43" s="201"/>
      <c r="E43" s="201"/>
      <c r="F43" s="201"/>
      <c r="G43" s="201"/>
    </row>
    <row r="44" spans="2:7" s="537" customFormat="1" ht="12.75">
      <c r="B44" s="201"/>
      <c r="C44" s="201"/>
      <c r="D44" s="201"/>
      <c r="E44" s="201"/>
      <c r="F44" s="201"/>
      <c r="G44" s="201"/>
    </row>
    <row r="46" spans="2:17" ht="25.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5.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5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5.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5.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5.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5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5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25.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25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25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25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25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25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25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25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25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25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25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25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25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25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25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25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25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25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25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25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25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25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sheetProtection formatCells="0" formatColumns="0" selectLockedCells="1"/>
  <mergeCells count="3">
    <mergeCell ref="B7:Q7"/>
    <mergeCell ref="B10:P10"/>
    <mergeCell ref="B28:P28"/>
  </mergeCells>
  <printOptions horizontalCentered="1"/>
  <pageMargins left="0.2362204724409449" right="0.2362204724409449" top="0.5118110236220472" bottom="0.5118110236220472" header="0.2362204724409449" footer="0.2362204724409449"/>
  <pageSetup fitToHeight="2" horizontalDpi="600" verticalDpi="600" orientation="landscape" paperSize="9" scale="51" r:id="rId1"/>
  <headerFooter alignWithMargins="0">
    <oddFooter>&amp;R&amp;"Arial Narrow,Regular"Страна &amp;P од &amp;N</oddFooter>
  </headerFooter>
  <rowBreaks count="1" manualBreakCount="1">
    <brk id="43" max="16" man="1"/>
  </rowBreaks>
  <ignoredErrors>
    <ignoredError sqref="E12:P12 E24:P24 E18:F18 G18:P18 E30:P30 E17:P17 E35:P35 E23:P23 Q42 E36:Q36 E41:P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showGridLines="0" showZeros="0" zoomScalePageLayoutView="0" workbookViewId="0" topLeftCell="A52">
      <selection activeCell="A1" sqref="A1"/>
    </sheetView>
  </sheetViews>
  <sheetFormatPr defaultColWidth="9.140625" defaultRowHeight="12.75"/>
  <cols>
    <col min="1" max="1" width="3.28125" style="493" customWidth="1"/>
    <col min="2" max="2" width="6.140625" style="497" customWidth="1"/>
    <col min="3" max="3" width="45.00390625" style="493" customWidth="1"/>
    <col min="4" max="4" width="12.421875" style="493" customWidth="1"/>
    <col min="5" max="17" width="8.7109375" style="493" customWidth="1"/>
    <col min="18" max="16384" width="9.140625" style="493" customWidth="1"/>
  </cols>
  <sheetData>
    <row r="1" spans="1:11" ht="12.75">
      <c r="A1" s="15" t="s">
        <v>78</v>
      </c>
      <c r="B1" s="15"/>
      <c r="C1" s="16"/>
      <c r="D1" s="491"/>
      <c r="E1" s="491"/>
      <c r="F1" s="535"/>
      <c r="G1" s="492"/>
      <c r="H1" s="492"/>
      <c r="I1" s="492"/>
      <c r="J1" s="492"/>
      <c r="K1" s="492"/>
    </row>
    <row r="2" spans="1:11" ht="12.75">
      <c r="A2" s="15"/>
      <c r="B2" s="15"/>
      <c r="C2" s="16"/>
      <c r="D2" s="491"/>
      <c r="E2" s="491"/>
      <c r="F2" s="535"/>
      <c r="G2" s="492"/>
      <c r="H2" s="492"/>
      <c r="I2" s="492"/>
      <c r="J2" s="492"/>
      <c r="K2" s="492"/>
    </row>
    <row r="3" spans="1:11" ht="12.75">
      <c r="A3" s="7"/>
      <c r="B3" s="10" t="str">
        <f>+CONCATENATE('Poc. strana'!$A$15," ",'Poc. strana'!$C$15)</f>
        <v>Назив енергетског субјекта: </v>
      </c>
      <c r="C3" s="13"/>
      <c r="D3" s="494"/>
      <c r="E3" s="494"/>
      <c r="F3" s="536"/>
      <c r="G3" s="489"/>
      <c r="H3" s="489"/>
      <c r="I3" s="489"/>
      <c r="J3" s="489"/>
      <c r="K3" s="489"/>
    </row>
    <row r="4" spans="1:11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13"/>
      <c r="D4" s="494"/>
      <c r="E4" s="494"/>
      <c r="F4" s="536"/>
      <c r="G4" s="489"/>
      <c r="H4" s="489"/>
      <c r="I4" s="489"/>
      <c r="J4" s="489"/>
      <c r="K4" s="489"/>
    </row>
    <row r="5" spans="1:11" ht="12.75">
      <c r="A5" s="30"/>
      <c r="B5" s="10" t="str">
        <f>+CONCATENATE('Poc. strana'!$A$29," ",'Poc. strana'!$C$29)</f>
        <v>Датум обраде: </v>
      </c>
      <c r="C5" s="494"/>
      <c r="D5" s="494"/>
      <c r="E5" s="494"/>
      <c r="F5" s="536"/>
      <c r="G5" s="489"/>
      <c r="H5" s="489"/>
      <c r="I5" s="489"/>
      <c r="J5" s="489"/>
      <c r="K5" s="489"/>
    </row>
    <row r="6" spans="1:11" ht="12.75">
      <c r="A6" s="199"/>
      <c r="B6" s="494"/>
      <c r="C6" s="490"/>
      <c r="D6" s="490"/>
      <c r="E6" s="490"/>
      <c r="F6" s="536"/>
      <c r="G6" s="489"/>
      <c r="H6" s="489"/>
      <c r="I6" s="489"/>
      <c r="J6" s="489"/>
      <c r="K6" s="489"/>
    </row>
    <row r="7" spans="1:17" ht="12.75">
      <c r="A7" s="495"/>
      <c r="B7" s="938" t="s">
        <v>443</v>
      </c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</row>
    <row r="9" spans="2:7" ht="13.5" thickBot="1">
      <c r="B9" s="201"/>
      <c r="C9" s="201"/>
      <c r="D9" s="201"/>
      <c r="E9" s="201"/>
      <c r="F9" s="201"/>
      <c r="G9" s="201"/>
    </row>
    <row r="10" spans="2:17" s="496" customFormat="1" ht="13.5" thickTop="1">
      <c r="B10" s="939">
        <f>+'Poc. strana'!$C$19</f>
        <v>2023</v>
      </c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585" t="s">
        <v>301</v>
      </c>
    </row>
    <row r="11" spans="2:17" s="537" customFormat="1" ht="25.5" customHeight="1">
      <c r="B11" s="538" t="s">
        <v>424</v>
      </c>
      <c r="C11" s="228" t="s">
        <v>151</v>
      </c>
      <c r="D11" s="678" t="s">
        <v>351</v>
      </c>
      <c r="E11" s="216" t="s">
        <v>7</v>
      </c>
      <c r="F11" s="216" t="s">
        <v>8</v>
      </c>
      <c r="G11" s="216" t="s">
        <v>9</v>
      </c>
      <c r="H11" s="216" t="s">
        <v>81</v>
      </c>
      <c r="I11" s="216" t="s">
        <v>82</v>
      </c>
      <c r="J11" s="216" t="s">
        <v>83</v>
      </c>
      <c r="K11" s="217" t="s">
        <v>84</v>
      </c>
      <c r="L11" s="217" t="s">
        <v>85</v>
      </c>
      <c r="M11" s="217" t="s">
        <v>86</v>
      </c>
      <c r="N11" s="217" t="s">
        <v>87</v>
      </c>
      <c r="O11" s="217" t="s">
        <v>88</v>
      </c>
      <c r="P11" s="217" t="s">
        <v>89</v>
      </c>
      <c r="Q11" s="218" t="s">
        <v>90</v>
      </c>
    </row>
    <row r="12" spans="2:17" s="537" customFormat="1" ht="25.5" customHeight="1">
      <c r="B12" s="540" t="s">
        <v>110</v>
      </c>
      <c r="C12" s="219" t="s">
        <v>535</v>
      </c>
      <c r="D12" s="687" t="s">
        <v>301</v>
      </c>
      <c r="E12" s="541">
        <f>SUM(E13:E18,E21:E24)</f>
        <v>0</v>
      </c>
      <c r="F12" s="541">
        <f aca="true" t="shared" si="0" ref="F12:P12">SUM(F13:F18,F21:F24)</f>
        <v>0</v>
      </c>
      <c r="G12" s="541">
        <f t="shared" si="0"/>
        <v>0</v>
      </c>
      <c r="H12" s="541">
        <f t="shared" si="0"/>
        <v>0</v>
      </c>
      <c r="I12" s="541">
        <f t="shared" si="0"/>
        <v>0</v>
      </c>
      <c r="J12" s="541">
        <f t="shared" si="0"/>
        <v>0</v>
      </c>
      <c r="K12" s="541">
        <f t="shared" si="0"/>
        <v>0</v>
      </c>
      <c r="L12" s="541">
        <f t="shared" si="0"/>
        <v>0</v>
      </c>
      <c r="M12" s="541">
        <f t="shared" si="0"/>
        <v>0</v>
      </c>
      <c r="N12" s="541">
        <f t="shared" si="0"/>
        <v>0</v>
      </c>
      <c r="O12" s="541">
        <f t="shared" si="0"/>
        <v>0</v>
      </c>
      <c r="P12" s="541">
        <f t="shared" si="0"/>
        <v>0</v>
      </c>
      <c r="Q12" s="220">
        <f aca="true" t="shared" si="1" ref="Q12:Q37">SUM(E12:P12)</f>
        <v>0</v>
      </c>
    </row>
    <row r="13" spans="2:17" s="537" customFormat="1" ht="12.75" customHeight="1">
      <c r="B13" s="542" t="s">
        <v>27</v>
      </c>
      <c r="C13" s="579" t="s">
        <v>426</v>
      </c>
      <c r="D13" s="688" t="s">
        <v>301</v>
      </c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546">
        <f t="shared" si="1"/>
        <v>0</v>
      </c>
    </row>
    <row r="14" spans="2:17" s="537" customFormat="1" ht="12.75" customHeight="1">
      <c r="B14" s="547" t="s">
        <v>28</v>
      </c>
      <c r="C14" s="263" t="s">
        <v>427</v>
      </c>
      <c r="D14" s="690" t="s">
        <v>301</v>
      </c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551">
        <f t="shared" si="1"/>
        <v>0</v>
      </c>
    </row>
    <row r="15" spans="2:17" s="537" customFormat="1" ht="12.75" customHeight="1">
      <c r="B15" s="547" t="s">
        <v>29</v>
      </c>
      <c r="C15" s="263" t="s">
        <v>428</v>
      </c>
      <c r="D15" s="690" t="s">
        <v>301</v>
      </c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551">
        <f t="shared" si="1"/>
        <v>0</v>
      </c>
    </row>
    <row r="16" spans="2:17" s="537" customFormat="1" ht="12.75" customHeight="1">
      <c r="B16" s="547" t="s">
        <v>354</v>
      </c>
      <c r="C16" s="263" t="s">
        <v>429</v>
      </c>
      <c r="D16" s="690" t="s">
        <v>301</v>
      </c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551">
        <f t="shared" si="1"/>
        <v>0</v>
      </c>
    </row>
    <row r="17" spans="2:17" s="537" customFormat="1" ht="12.75" customHeight="1">
      <c r="B17" s="547" t="s">
        <v>423</v>
      </c>
      <c r="C17" s="263" t="s">
        <v>430</v>
      </c>
      <c r="D17" s="690" t="s">
        <v>301</v>
      </c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551">
        <f t="shared" si="1"/>
        <v>0</v>
      </c>
    </row>
    <row r="18" spans="2:17" s="537" customFormat="1" ht="12.75" customHeight="1">
      <c r="B18" s="547" t="s">
        <v>437</v>
      </c>
      <c r="C18" s="263" t="s">
        <v>431</v>
      </c>
      <c r="D18" s="690" t="s">
        <v>301</v>
      </c>
      <c r="E18" s="691">
        <f>SUM(E19:E20)</f>
        <v>0</v>
      </c>
      <c r="F18" s="691">
        <f aca="true" t="shared" si="2" ref="F18:P18">SUM(F19:F20)</f>
        <v>0</v>
      </c>
      <c r="G18" s="691">
        <f t="shared" si="2"/>
        <v>0</v>
      </c>
      <c r="H18" s="691">
        <f t="shared" si="2"/>
        <v>0</v>
      </c>
      <c r="I18" s="691">
        <f t="shared" si="2"/>
        <v>0</v>
      </c>
      <c r="J18" s="691">
        <f t="shared" si="2"/>
        <v>0</v>
      </c>
      <c r="K18" s="691">
        <f t="shared" si="2"/>
        <v>0</v>
      </c>
      <c r="L18" s="691">
        <f t="shared" si="2"/>
        <v>0</v>
      </c>
      <c r="M18" s="691">
        <f t="shared" si="2"/>
        <v>0</v>
      </c>
      <c r="N18" s="691">
        <f t="shared" si="2"/>
        <v>0</v>
      </c>
      <c r="O18" s="691">
        <f t="shared" si="2"/>
        <v>0</v>
      </c>
      <c r="P18" s="691">
        <f t="shared" si="2"/>
        <v>0</v>
      </c>
      <c r="Q18" s="551">
        <f t="shared" si="1"/>
        <v>0</v>
      </c>
    </row>
    <row r="19" spans="2:17" s="537" customFormat="1" ht="12.75" customHeight="1">
      <c r="B19" s="547" t="s">
        <v>441</v>
      </c>
      <c r="C19" s="263" t="s">
        <v>432</v>
      </c>
      <c r="D19" s="690" t="s">
        <v>301</v>
      </c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551">
        <f t="shared" si="1"/>
        <v>0</v>
      </c>
    </row>
    <row r="20" spans="2:17" s="537" customFormat="1" ht="12.75" customHeight="1">
      <c r="B20" s="547" t="s">
        <v>442</v>
      </c>
      <c r="C20" s="263" t="s">
        <v>433</v>
      </c>
      <c r="D20" s="690" t="s">
        <v>301</v>
      </c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551">
        <f t="shared" si="1"/>
        <v>0</v>
      </c>
    </row>
    <row r="21" spans="2:17" s="537" customFormat="1" ht="12.75" customHeight="1">
      <c r="B21" s="547" t="s">
        <v>438</v>
      </c>
      <c r="C21" s="263" t="s">
        <v>434</v>
      </c>
      <c r="D21" s="690" t="s">
        <v>301</v>
      </c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551">
        <f t="shared" si="1"/>
        <v>0</v>
      </c>
    </row>
    <row r="22" spans="2:17" s="537" customFormat="1" ht="12.75" customHeight="1">
      <c r="B22" s="547" t="s">
        <v>439</v>
      </c>
      <c r="C22" s="263" t="s">
        <v>435</v>
      </c>
      <c r="D22" s="690" t="s">
        <v>301</v>
      </c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551">
        <f t="shared" si="1"/>
        <v>0</v>
      </c>
    </row>
    <row r="23" spans="2:17" s="537" customFormat="1" ht="12.75" customHeight="1">
      <c r="B23" s="547" t="s">
        <v>440</v>
      </c>
      <c r="C23" s="263" t="s">
        <v>436</v>
      </c>
      <c r="D23" s="690" t="s">
        <v>301</v>
      </c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551">
        <f t="shared" si="1"/>
        <v>0</v>
      </c>
    </row>
    <row r="24" spans="2:17" s="537" customFormat="1" ht="12.75" customHeight="1">
      <c r="B24" s="583" t="s">
        <v>527</v>
      </c>
      <c r="C24" s="580" t="s">
        <v>528</v>
      </c>
      <c r="D24" s="692" t="s">
        <v>301</v>
      </c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584">
        <f t="shared" si="1"/>
        <v>0</v>
      </c>
    </row>
    <row r="25" spans="2:17" s="537" customFormat="1" ht="12.75" customHeight="1">
      <c r="B25" s="540" t="s">
        <v>121</v>
      </c>
      <c r="C25" s="219" t="s">
        <v>536</v>
      </c>
      <c r="D25" s="687" t="s">
        <v>255</v>
      </c>
      <c r="E25" s="541">
        <f>SUM(E26:E31,E34:E37)</f>
        <v>0</v>
      </c>
      <c r="F25" s="541">
        <f aca="true" t="shared" si="3" ref="F25:P25">SUM(F26:F31,F34:F37)</f>
        <v>0</v>
      </c>
      <c r="G25" s="541">
        <f t="shared" si="3"/>
        <v>0</v>
      </c>
      <c r="H25" s="541">
        <f t="shared" si="3"/>
        <v>0</v>
      </c>
      <c r="I25" s="541">
        <f t="shared" si="3"/>
        <v>0</v>
      </c>
      <c r="J25" s="541">
        <f t="shared" si="3"/>
        <v>0</v>
      </c>
      <c r="K25" s="541">
        <f t="shared" si="3"/>
        <v>0</v>
      </c>
      <c r="L25" s="541">
        <f t="shared" si="3"/>
        <v>0</v>
      </c>
      <c r="M25" s="541">
        <f t="shared" si="3"/>
        <v>0</v>
      </c>
      <c r="N25" s="541">
        <f t="shared" si="3"/>
        <v>0</v>
      </c>
      <c r="O25" s="541">
        <f t="shared" si="3"/>
        <v>0</v>
      </c>
      <c r="P25" s="541">
        <f t="shared" si="3"/>
        <v>0</v>
      </c>
      <c r="Q25" s="220">
        <f t="shared" si="1"/>
        <v>0</v>
      </c>
    </row>
    <row r="26" spans="2:17" s="537" customFormat="1" ht="12.75" customHeight="1">
      <c r="B26" s="542" t="s">
        <v>30</v>
      </c>
      <c r="C26" s="579" t="s">
        <v>426</v>
      </c>
      <c r="D26" s="688" t="s">
        <v>255</v>
      </c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89"/>
      <c r="Q26" s="546">
        <f t="shared" si="1"/>
        <v>0</v>
      </c>
    </row>
    <row r="27" spans="2:17" s="537" customFormat="1" ht="12.75" customHeight="1">
      <c r="B27" s="547" t="s">
        <v>31</v>
      </c>
      <c r="C27" s="263" t="s">
        <v>427</v>
      </c>
      <c r="D27" s="690" t="s">
        <v>255</v>
      </c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551">
        <f t="shared" si="1"/>
        <v>0</v>
      </c>
    </row>
    <row r="28" spans="2:17" s="537" customFormat="1" ht="12.75" customHeight="1">
      <c r="B28" s="547" t="s">
        <v>32</v>
      </c>
      <c r="C28" s="263" t="s">
        <v>428</v>
      </c>
      <c r="D28" s="690" t="s">
        <v>255</v>
      </c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551">
        <f t="shared" si="1"/>
        <v>0</v>
      </c>
    </row>
    <row r="29" spans="2:17" s="537" customFormat="1" ht="12.75" customHeight="1">
      <c r="B29" s="547" t="s">
        <v>41</v>
      </c>
      <c r="C29" s="263" t="s">
        <v>429</v>
      </c>
      <c r="D29" s="690" t="s">
        <v>255</v>
      </c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551">
        <f t="shared" si="1"/>
        <v>0</v>
      </c>
    </row>
    <row r="30" spans="2:17" s="537" customFormat="1" ht="12.75" customHeight="1">
      <c r="B30" s="547" t="s">
        <v>42</v>
      </c>
      <c r="C30" s="263" t="s">
        <v>430</v>
      </c>
      <c r="D30" s="690" t="s">
        <v>255</v>
      </c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551">
        <f t="shared" si="1"/>
        <v>0</v>
      </c>
    </row>
    <row r="31" spans="2:17" s="537" customFormat="1" ht="12.75" customHeight="1">
      <c r="B31" s="547" t="s">
        <v>43</v>
      </c>
      <c r="C31" s="263" t="s">
        <v>431</v>
      </c>
      <c r="D31" s="690" t="s">
        <v>255</v>
      </c>
      <c r="E31" s="691">
        <f>SUM(E32:E33)</f>
        <v>0</v>
      </c>
      <c r="F31" s="691">
        <f aca="true" t="shared" si="4" ref="F31:P31">SUM(F32:F33)</f>
        <v>0</v>
      </c>
      <c r="G31" s="691">
        <f t="shared" si="4"/>
        <v>0</v>
      </c>
      <c r="H31" s="691">
        <f t="shared" si="4"/>
        <v>0</v>
      </c>
      <c r="I31" s="691">
        <f t="shared" si="4"/>
        <v>0</v>
      </c>
      <c r="J31" s="691">
        <f t="shared" si="4"/>
        <v>0</v>
      </c>
      <c r="K31" s="691">
        <f t="shared" si="4"/>
        <v>0</v>
      </c>
      <c r="L31" s="691">
        <f t="shared" si="4"/>
        <v>0</v>
      </c>
      <c r="M31" s="691">
        <f t="shared" si="4"/>
        <v>0</v>
      </c>
      <c r="N31" s="691">
        <f t="shared" si="4"/>
        <v>0</v>
      </c>
      <c r="O31" s="691">
        <f t="shared" si="4"/>
        <v>0</v>
      </c>
      <c r="P31" s="691">
        <f t="shared" si="4"/>
        <v>0</v>
      </c>
      <c r="Q31" s="551">
        <f t="shared" si="1"/>
        <v>0</v>
      </c>
    </row>
    <row r="32" spans="2:17" s="537" customFormat="1" ht="12.75" customHeight="1">
      <c r="B32" s="547" t="s">
        <v>529</v>
      </c>
      <c r="C32" s="263" t="s">
        <v>432</v>
      </c>
      <c r="D32" s="690" t="s">
        <v>255</v>
      </c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551">
        <f t="shared" si="1"/>
        <v>0</v>
      </c>
    </row>
    <row r="33" spans="2:17" s="537" customFormat="1" ht="12.75" customHeight="1">
      <c r="B33" s="547" t="s">
        <v>530</v>
      </c>
      <c r="C33" s="263" t="s">
        <v>433</v>
      </c>
      <c r="D33" s="690" t="s">
        <v>255</v>
      </c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551">
        <f t="shared" si="1"/>
        <v>0</v>
      </c>
    </row>
    <row r="34" spans="2:17" s="537" customFormat="1" ht="12.75" customHeight="1">
      <c r="B34" s="547" t="s">
        <v>44</v>
      </c>
      <c r="C34" s="263" t="s">
        <v>434</v>
      </c>
      <c r="D34" s="690" t="s">
        <v>255</v>
      </c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551">
        <f t="shared" si="1"/>
        <v>0</v>
      </c>
    </row>
    <row r="35" spans="2:17" s="537" customFormat="1" ht="12.75" customHeight="1">
      <c r="B35" s="547" t="s">
        <v>45</v>
      </c>
      <c r="C35" s="263" t="s">
        <v>435</v>
      </c>
      <c r="D35" s="690" t="s">
        <v>255</v>
      </c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551">
        <f t="shared" si="1"/>
        <v>0</v>
      </c>
    </row>
    <row r="36" spans="2:17" s="537" customFormat="1" ht="12.75" customHeight="1">
      <c r="B36" s="547" t="s">
        <v>531</v>
      </c>
      <c r="C36" s="263" t="s">
        <v>436</v>
      </c>
      <c r="D36" s="690" t="s">
        <v>255</v>
      </c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551">
        <f t="shared" si="1"/>
        <v>0</v>
      </c>
    </row>
    <row r="37" spans="2:17" s="537" customFormat="1" ht="12.75" customHeight="1">
      <c r="B37" s="583" t="s">
        <v>532</v>
      </c>
      <c r="C37" s="580" t="s">
        <v>528</v>
      </c>
      <c r="D37" s="692" t="s">
        <v>255</v>
      </c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584">
        <f t="shared" si="1"/>
        <v>0</v>
      </c>
    </row>
    <row r="38" spans="2:17" s="537" customFormat="1" ht="12.75" customHeight="1" thickBot="1">
      <c r="B38" s="562" t="s">
        <v>137</v>
      </c>
      <c r="C38" s="596" t="s">
        <v>447</v>
      </c>
      <c r="D38" s="679" t="s">
        <v>272</v>
      </c>
      <c r="E38" s="598">
        <f>IF(E12=0,,E25/E12)</f>
        <v>0</v>
      </c>
      <c r="F38" s="598">
        <f aca="true" t="shared" si="5" ref="F38:P38">IF(F12=0,,F25/F12)</f>
        <v>0</v>
      </c>
      <c r="G38" s="598">
        <f t="shared" si="5"/>
        <v>0</v>
      </c>
      <c r="H38" s="598">
        <f t="shared" si="5"/>
        <v>0</v>
      </c>
      <c r="I38" s="598">
        <f t="shared" si="5"/>
        <v>0</v>
      </c>
      <c r="J38" s="598">
        <f t="shared" si="5"/>
        <v>0</v>
      </c>
      <c r="K38" s="598">
        <f t="shared" si="5"/>
        <v>0</v>
      </c>
      <c r="L38" s="598">
        <f t="shared" si="5"/>
        <v>0</v>
      </c>
      <c r="M38" s="598">
        <f t="shared" si="5"/>
        <v>0</v>
      </c>
      <c r="N38" s="598">
        <f t="shared" si="5"/>
        <v>0</v>
      </c>
      <c r="O38" s="598">
        <f t="shared" si="5"/>
        <v>0</v>
      </c>
      <c r="P38" s="598">
        <f t="shared" si="5"/>
        <v>0</v>
      </c>
      <c r="Q38" s="599">
        <f>IF(Q12=0,,Q25/Q12)</f>
        <v>0</v>
      </c>
    </row>
    <row r="39" spans="2:17" s="537" customFormat="1" ht="12.75" customHeight="1" thickTop="1">
      <c r="B39" s="588"/>
      <c r="C39" s="694"/>
      <c r="D39" s="680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695"/>
    </row>
    <row r="40" spans="2:17" s="537" customFormat="1" ht="19.5" customHeight="1">
      <c r="B40" s="588"/>
      <c r="C40" s="589"/>
      <c r="D40"/>
      <c r="E40"/>
      <c r="F40"/>
      <c r="G40"/>
      <c r="H40"/>
      <c r="I40"/>
      <c r="J40"/>
      <c r="K40"/>
      <c r="L40"/>
      <c r="M40"/>
      <c r="N40"/>
      <c r="O40"/>
      <c r="P40"/>
      <c r="Q40" s="590"/>
    </row>
    <row r="41" spans="2:17" ht="12.75">
      <c r="B41" s="938" t="s">
        <v>504</v>
      </c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</row>
    <row r="43" spans="2:7" ht="13.5" thickBot="1">
      <c r="B43" s="201"/>
      <c r="C43" s="201"/>
      <c r="D43" s="201"/>
      <c r="E43" s="201"/>
      <c r="F43" s="201"/>
      <c r="G43" s="201"/>
    </row>
    <row r="44" spans="2:17" ht="13.5" thickTop="1">
      <c r="B44" s="939" t="str">
        <f>CONCATENATE("Остварено"," ",'Poc. strana'!$C$19-1)</f>
        <v>Остварено 2022</v>
      </c>
      <c r="C44" s="940"/>
      <c r="D44" s="940"/>
      <c r="E44" s="940"/>
      <c r="F44" s="940"/>
      <c r="G44" s="940"/>
      <c r="H44" s="940"/>
      <c r="I44" s="940"/>
      <c r="J44" s="940"/>
      <c r="K44" s="940"/>
      <c r="L44" s="940"/>
      <c r="M44" s="940"/>
      <c r="N44" s="940"/>
      <c r="O44" s="940"/>
      <c r="P44" s="940"/>
      <c r="Q44" s="585" t="s">
        <v>301</v>
      </c>
    </row>
    <row r="45" spans="2:17" ht="12.75">
      <c r="B45" s="538" t="s">
        <v>424</v>
      </c>
      <c r="C45" s="228" t="s">
        <v>151</v>
      </c>
      <c r="D45" s="678" t="s">
        <v>351</v>
      </c>
      <c r="E45" s="216" t="s">
        <v>7</v>
      </c>
      <c r="F45" s="216" t="s">
        <v>8</v>
      </c>
      <c r="G45" s="216" t="s">
        <v>9</v>
      </c>
      <c r="H45" s="216" t="s">
        <v>81</v>
      </c>
      <c r="I45" s="216" t="s">
        <v>82</v>
      </c>
      <c r="J45" s="216" t="s">
        <v>83</v>
      </c>
      <c r="K45" s="217" t="s">
        <v>84</v>
      </c>
      <c r="L45" s="217" t="s">
        <v>85</v>
      </c>
      <c r="M45" s="217" t="s">
        <v>86</v>
      </c>
      <c r="N45" s="217" t="s">
        <v>87</v>
      </c>
      <c r="O45" s="217" t="s">
        <v>88</v>
      </c>
      <c r="P45" s="217" t="s">
        <v>89</v>
      </c>
      <c r="Q45" s="218" t="s">
        <v>90</v>
      </c>
    </row>
    <row r="46" spans="2:17" ht="25.5">
      <c r="B46" s="540" t="s">
        <v>110</v>
      </c>
      <c r="C46" s="219" t="s">
        <v>535</v>
      </c>
      <c r="D46" s="687" t="s">
        <v>301</v>
      </c>
      <c r="E46" s="541">
        <f>SUM(E47:E52,E55:E58)</f>
        <v>0</v>
      </c>
      <c r="F46" s="541">
        <f aca="true" t="shared" si="6" ref="F46:P46">SUM(F47:F52,F55:F58)</f>
        <v>0</v>
      </c>
      <c r="G46" s="541">
        <f t="shared" si="6"/>
        <v>0</v>
      </c>
      <c r="H46" s="541">
        <f t="shared" si="6"/>
        <v>0</v>
      </c>
      <c r="I46" s="541">
        <f t="shared" si="6"/>
        <v>0</v>
      </c>
      <c r="J46" s="541">
        <f t="shared" si="6"/>
        <v>0</v>
      </c>
      <c r="K46" s="541">
        <f t="shared" si="6"/>
        <v>0</v>
      </c>
      <c r="L46" s="541">
        <f t="shared" si="6"/>
        <v>0</v>
      </c>
      <c r="M46" s="541">
        <f t="shared" si="6"/>
        <v>0</v>
      </c>
      <c r="N46" s="541">
        <f t="shared" si="6"/>
        <v>0</v>
      </c>
      <c r="O46" s="541">
        <f t="shared" si="6"/>
        <v>0</v>
      </c>
      <c r="P46" s="541">
        <f t="shared" si="6"/>
        <v>0</v>
      </c>
      <c r="Q46" s="220">
        <f aca="true" t="shared" si="7" ref="Q46:Q71">SUM(E46:P46)</f>
        <v>0</v>
      </c>
    </row>
    <row r="47" spans="2:17" ht="12.75">
      <c r="B47" s="542" t="s">
        <v>27</v>
      </c>
      <c r="C47" s="579" t="s">
        <v>426</v>
      </c>
      <c r="D47" s="688" t="s">
        <v>301</v>
      </c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546">
        <f t="shared" si="7"/>
        <v>0</v>
      </c>
    </row>
    <row r="48" spans="2:17" ht="12.75">
      <c r="B48" s="547" t="s">
        <v>28</v>
      </c>
      <c r="C48" s="263" t="s">
        <v>427</v>
      </c>
      <c r="D48" s="690" t="s">
        <v>301</v>
      </c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551">
        <f t="shared" si="7"/>
        <v>0</v>
      </c>
    </row>
    <row r="49" spans="2:17" ht="12.75">
      <c r="B49" s="547" t="s">
        <v>29</v>
      </c>
      <c r="C49" s="263" t="s">
        <v>428</v>
      </c>
      <c r="D49" s="690" t="s">
        <v>301</v>
      </c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551">
        <f t="shared" si="7"/>
        <v>0</v>
      </c>
    </row>
    <row r="50" spans="2:17" ht="12.75">
      <c r="B50" s="547" t="s">
        <v>354</v>
      </c>
      <c r="C50" s="263" t="s">
        <v>429</v>
      </c>
      <c r="D50" s="690" t="s">
        <v>301</v>
      </c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551">
        <f t="shared" si="7"/>
        <v>0</v>
      </c>
    </row>
    <row r="51" spans="2:17" ht="12.75">
      <c r="B51" s="547" t="s">
        <v>423</v>
      </c>
      <c r="C51" s="263" t="s">
        <v>430</v>
      </c>
      <c r="D51" s="690" t="s">
        <v>301</v>
      </c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551">
        <f t="shared" si="7"/>
        <v>0</v>
      </c>
    </row>
    <row r="52" spans="2:17" ht="12.75">
      <c r="B52" s="547" t="s">
        <v>437</v>
      </c>
      <c r="C52" s="263" t="s">
        <v>431</v>
      </c>
      <c r="D52" s="690" t="s">
        <v>301</v>
      </c>
      <c r="E52" s="691">
        <f>SUM(E53:E54)</f>
        <v>0</v>
      </c>
      <c r="F52" s="691">
        <f aca="true" t="shared" si="8" ref="F52:P52">SUM(F53:F54)</f>
        <v>0</v>
      </c>
      <c r="G52" s="691">
        <f t="shared" si="8"/>
        <v>0</v>
      </c>
      <c r="H52" s="691">
        <f t="shared" si="8"/>
        <v>0</v>
      </c>
      <c r="I52" s="691">
        <f t="shared" si="8"/>
        <v>0</v>
      </c>
      <c r="J52" s="691">
        <f t="shared" si="8"/>
        <v>0</v>
      </c>
      <c r="K52" s="691">
        <f t="shared" si="8"/>
        <v>0</v>
      </c>
      <c r="L52" s="691">
        <f t="shared" si="8"/>
        <v>0</v>
      </c>
      <c r="M52" s="691">
        <f t="shared" si="8"/>
        <v>0</v>
      </c>
      <c r="N52" s="691">
        <f t="shared" si="8"/>
        <v>0</v>
      </c>
      <c r="O52" s="691">
        <f t="shared" si="8"/>
        <v>0</v>
      </c>
      <c r="P52" s="691">
        <f t="shared" si="8"/>
        <v>0</v>
      </c>
      <c r="Q52" s="551">
        <f t="shared" si="7"/>
        <v>0</v>
      </c>
    </row>
    <row r="53" spans="2:17" ht="12.75">
      <c r="B53" s="547" t="s">
        <v>441</v>
      </c>
      <c r="C53" s="263" t="s">
        <v>432</v>
      </c>
      <c r="D53" s="690" t="s">
        <v>301</v>
      </c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551">
        <f t="shared" si="7"/>
        <v>0</v>
      </c>
    </row>
    <row r="54" spans="2:17" ht="12.75">
      <c r="B54" s="547" t="s">
        <v>442</v>
      </c>
      <c r="C54" s="263" t="s">
        <v>433</v>
      </c>
      <c r="D54" s="690" t="s">
        <v>301</v>
      </c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551">
        <f t="shared" si="7"/>
        <v>0</v>
      </c>
    </row>
    <row r="55" spans="2:17" ht="12.75">
      <c r="B55" s="547" t="s">
        <v>438</v>
      </c>
      <c r="C55" s="263" t="s">
        <v>434</v>
      </c>
      <c r="D55" s="690" t="s">
        <v>301</v>
      </c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551">
        <f t="shared" si="7"/>
        <v>0</v>
      </c>
    </row>
    <row r="56" spans="2:17" ht="12.75">
      <c r="B56" s="547" t="s">
        <v>439</v>
      </c>
      <c r="C56" s="263" t="s">
        <v>435</v>
      </c>
      <c r="D56" s="690" t="s">
        <v>301</v>
      </c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551">
        <f t="shared" si="7"/>
        <v>0</v>
      </c>
    </row>
    <row r="57" spans="2:17" ht="12.75">
      <c r="B57" s="547" t="s">
        <v>440</v>
      </c>
      <c r="C57" s="263" t="s">
        <v>436</v>
      </c>
      <c r="D57" s="690" t="s">
        <v>301</v>
      </c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551">
        <f t="shared" si="7"/>
        <v>0</v>
      </c>
    </row>
    <row r="58" spans="2:17" ht="12.75">
      <c r="B58" s="583" t="s">
        <v>527</v>
      </c>
      <c r="C58" s="580" t="s">
        <v>528</v>
      </c>
      <c r="D58" s="692" t="s">
        <v>301</v>
      </c>
      <c r="E58" s="693"/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584">
        <f t="shared" si="7"/>
        <v>0</v>
      </c>
    </row>
    <row r="59" spans="2:17" ht="25.5">
      <c r="B59" s="540" t="s">
        <v>121</v>
      </c>
      <c r="C59" s="219" t="s">
        <v>536</v>
      </c>
      <c r="D59" s="687" t="s">
        <v>255</v>
      </c>
      <c r="E59" s="541">
        <f>SUM(E60:E65,E68:E71)</f>
        <v>0</v>
      </c>
      <c r="F59" s="541">
        <f aca="true" t="shared" si="9" ref="F59:P59">SUM(F60:F65,F68:F71)</f>
        <v>0</v>
      </c>
      <c r="G59" s="541">
        <f t="shared" si="9"/>
        <v>0</v>
      </c>
      <c r="H59" s="541">
        <f t="shared" si="9"/>
        <v>0</v>
      </c>
      <c r="I59" s="541">
        <f t="shared" si="9"/>
        <v>0</v>
      </c>
      <c r="J59" s="541">
        <f t="shared" si="9"/>
        <v>0</v>
      </c>
      <c r="K59" s="541">
        <f t="shared" si="9"/>
        <v>0</v>
      </c>
      <c r="L59" s="541">
        <f t="shared" si="9"/>
        <v>0</v>
      </c>
      <c r="M59" s="541">
        <f t="shared" si="9"/>
        <v>0</v>
      </c>
      <c r="N59" s="541">
        <f t="shared" si="9"/>
        <v>0</v>
      </c>
      <c r="O59" s="541">
        <f t="shared" si="9"/>
        <v>0</v>
      </c>
      <c r="P59" s="541">
        <f t="shared" si="9"/>
        <v>0</v>
      </c>
      <c r="Q59" s="220">
        <f t="shared" si="7"/>
        <v>0</v>
      </c>
    </row>
    <row r="60" spans="2:17" ht="12.75">
      <c r="B60" s="542" t="s">
        <v>30</v>
      </c>
      <c r="C60" s="579" t="s">
        <v>426</v>
      </c>
      <c r="D60" s="688" t="s">
        <v>255</v>
      </c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546">
        <f t="shared" si="7"/>
        <v>0</v>
      </c>
    </row>
    <row r="61" spans="2:17" ht="12.75">
      <c r="B61" s="547" t="s">
        <v>31</v>
      </c>
      <c r="C61" s="263" t="s">
        <v>427</v>
      </c>
      <c r="D61" s="690" t="s">
        <v>255</v>
      </c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551">
        <f t="shared" si="7"/>
        <v>0</v>
      </c>
    </row>
    <row r="62" spans="2:17" ht="12.75">
      <c r="B62" s="547" t="s">
        <v>32</v>
      </c>
      <c r="C62" s="263" t="s">
        <v>428</v>
      </c>
      <c r="D62" s="690" t="s">
        <v>255</v>
      </c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551">
        <f t="shared" si="7"/>
        <v>0</v>
      </c>
    </row>
    <row r="63" spans="2:17" ht="12.75">
      <c r="B63" s="547" t="s">
        <v>41</v>
      </c>
      <c r="C63" s="263" t="s">
        <v>429</v>
      </c>
      <c r="D63" s="690" t="s">
        <v>255</v>
      </c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551">
        <f t="shared" si="7"/>
        <v>0</v>
      </c>
    </row>
    <row r="64" spans="2:17" ht="12.75">
      <c r="B64" s="547" t="s">
        <v>42</v>
      </c>
      <c r="C64" s="263" t="s">
        <v>430</v>
      </c>
      <c r="D64" s="690" t="s">
        <v>255</v>
      </c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551">
        <f t="shared" si="7"/>
        <v>0</v>
      </c>
    </row>
    <row r="65" spans="2:17" ht="12.75">
      <c r="B65" s="547" t="s">
        <v>43</v>
      </c>
      <c r="C65" s="263" t="s">
        <v>431</v>
      </c>
      <c r="D65" s="690" t="s">
        <v>255</v>
      </c>
      <c r="E65" s="691">
        <f>SUM(E66:E67)</f>
        <v>0</v>
      </c>
      <c r="F65" s="691">
        <f aca="true" t="shared" si="10" ref="F65:P65">SUM(F66:F67)</f>
        <v>0</v>
      </c>
      <c r="G65" s="691">
        <f t="shared" si="10"/>
        <v>0</v>
      </c>
      <c r="H65" s="691">
        <f t="shared" si="10"/>
        <v>0</v>
      </c>
      <c r="I65" s="691">
        <f t="shared" si="10"/>
        <v>0</v>
      </c>
      <c r="J65" s="691">
        <f t="shared" si="10"/>
        <v>0</v>
      </c>
      <c r="K65" s="691">
        <f t="shared" si="10"/>
        <v>0</v>
      </c>
      <c r="L65" s="691">
        <f t="shared" si="10"/>
        <v>0</v>
      </c>
      <c r="M65" s="691">
        <f t="shared" si="10"/>
        <v>0</v>
      </c>
      <c r="N65" s="691">
        <f t="shared" si="10"/>
        <v>0</v>
      </c>
      <c r="O65" s="691">
        <f t="shared" si="10"/>
        <v>0</v>
      </c>
      <c r="P65" s="691">
        <f t="shared" si="10"/>
        <v>0</v>
      </c>
      <c r="Q65" s="551">
        <f t="shared" si="7"/>
        <v>0</v>
      </c>
    </row>
    <row r="66" spans="2:17" ht="12.75">
      <c r="B66" s="547" t="s">
        <v>529</v>
      </c>
      <c r="C66" s="263" t="s">
        <v>432</v>
      </c>
      <c r="D66" s="690" t="s">
        <v>255</v>
      </c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551">
        <f t="shared" si="7"/>
        <v>0</v>
      </c>
    </row>
    <row r="67" spans="2:17" ht="12.75">
      <c r="B67" s="547" t="s">
        <v>530</v>
      </c>
      <c r="C67" s="263" t="s">
        <v>433</v>
      </c>
      <c r="D67" s="690" t="s">
        <v>255</v>
      </c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5"/>
      <c r="P67" s="675"/>
      <c r="Q67" s="551">
        <f t="shared" si="7"/>
        <v>0</v>
      </c>
    </row>
    <row r="68" spans="2:17" ht="12.75">
      <c r="B68" s="547" t="s">
        <v>44</v>
      </c>
      <c r="C68" s="263" t="s">
        <v>434</v>
      </c>
      <c r="D68" s="690" t="s">
        <v>255</v>
      </c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551">
        <f t="shared" si="7"/>
        <v>0</v>
      </c>
    </row>
    <row r="69" spans="2:17" ht="12.75">
      <c r="B69" s="547" t="s">
        <v>45</v>
      </c>
      <c r="C69" s="263" t="s">
        <v>435</v>
      </c>
      <c r="D69" s="690" t="s">
        <v>255</v>
      </c>
      <c r="E69" s="675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551">
        <f t="shared" si="7"/>
        <v>0</v>
      </c>
    </row>
    <row r="70" spans="2:17" ht="12.75">
      <c r="B70" s="547" t="s">
        <v>531</v>
      </c>
      <c r="C70" s="263" t="s">
        <v>436</v>
      </c>
      <c r="D70" s="690" t="s">
        <v>255</v>
      </c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551">
        <f t="shared" si="7"/>
        <v>0</v>
      </c>
    </row>
    <row r="71" spans="2:17" ht="12.75">
      <c r="B71" s="583" t="s">
        <v>532</v>
      </c>
      <c r="C71" s="580" t="s">
        <v>528</v>
      </c>
      <c r="D71" s="692" t="s">
        <v>255</v>
      </c>
      <c r="E71" s="693"/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584">
        <f t="shared" si="7"/>
        <v>0</v>
      </c>
    </row>
    <row r="72" spans="2:17" ht="26.25" thickBot="1">
      <c r="B72" s="562" t="s">
        <v>137</v>
      </c>
      <c r="C72" s="596" t="s">
        <v>447</v>
      </c>
      <c r="D72" s="679" t="s">
        <v>272</v>
      </c>
      <c r="E72" s="598">
        <f>IF(E46=0,,E59/E46)</f>
        <v>0</v>
      </c>
      <c r="F72" s="598">
        <f aca="true" t="shared" si="11" ref="F72:P72">IF(F46=0,,F59/F46)</f>
        <v>0</v>
      </c>
      <c r="G72" s="598">
        <f t="shared" si="11"/>
        <v>0</v>
      </c>
      <c r="H72" s="598">
        <f t="shared" si="11"/>
        <v>0</v>
      </c>
      <c r="I72" s="598">
        <f t="shared" si="11"/>
        <v>0</v>
      </c>
      <c r="J72" s="598">
        <f t="shared" si="11"/>
        <v>0</v>
      </c>
      <c r="K72" s="598">
        <f t="shared" si="11"/>
        <v>0</v>
      </c>
      <c r="L72" s="598">
        <f t="shared" si="11"/>
        <v>0</v>
      </c>
      <c r="M72" s="598">
        <f t="shared" si="11"/>
        <v>0</v>
      </c>
      <c r="N72" s="598">
        <f t="shared" si="11"/>
        <v>0</v>
      </c>
      <c r="O72" s="598">
        <f t="shared" si="11"/>
        <v>0</v>
      </c>
      <c r="P72" s="598">
        <f t="shared" si="11"/>
        <v>0</v>
      </c>
      <c r="Q72" s="599">
        <f>IF(Q46=0,,Q59/Q46)</f>
        <v>0</v>
      </c>
    </row>
    <row r="73" spans="2:17" ht="13.5" thickTop="1">
      <c r="B73" s="588"/>
      <c r="C73" s="694"/>
      <c r="D73" s="680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695"/>
    </row>
    <row r="75" spans="2:17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</sheetData>
  <sheetProtection formatCells="0" formatColumns="0" selectLockedCells="1"/>
  <mergeCells count="4">
    <mergeCell ref="B7:Q7"/>
    <mergeCell ref="B10:P10"/>
    <mergeCell ref="B41:Q41"/>
    <mergeCell ref="B44:P44"/>
  </mergeCells>
  <printOptions horizontalCentered="1"/>
  <pageMargins left="0.2362204724409449" right="0.2362204724409449" top="0.5118110236220472" bottom="0.5118110236220472" header="0.2362204724409449" footer="0.2362204724409449"/>
  <pageSetup fitToHeight="3" horizontalDpi="600" verticalDpi="600" orientation="landscape" paperSize="9" scale="43" r:id="rId1"/>
  <headerFooter alignWithMargins="0">
    <oddFooter>&amp;R&amp;"Arial Narrow,Regular"Страна &amp;P од &amp;N</oddFooter>
  </headerFooter>
  <rowBreaks count="1" manualBreakCount="1">
    <brk id="73" max="16" man="1"/>
  </rowBreaks>
  <ignoredErrors>
    <ignoredError sqref="E12:P38 E46:P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3"/>
  <sheetViews>
    <sheetView showGridLines="0" showZeros="0" zoomScaleSheetLayoutView="40" workbookViewId="0" topLeftCell="A4">
      <selection activeCell="E95" sqref="E95"/>
    </sheetView>
  </sheetViews>
  <sheetFormatPr defaultColWidth="9.140625" defaultRowHeight="12.75"/>
  <cols>
    <col min="1" max="1" width="3.28125" style="4" customWidth="1"/>
    <col min="2" max="2" width="6.140625" style="29" customWidth="1"/>
    <col min="3" max="3" width="55.7109375" style="4" customWidth="1"/>
    <col min="4" max="4" width="18.7109375" style="4" customWidth="1"/>
    <col min="5" max="18" width="9.140625" style="4" customWidth="1"/>
    <col min="19" max="19" width="3.421875" style="4" customWidth="1"/>
    <col min="20" max="20" width="9.140625" style="4" customWidth="1"/>
    <col min="21" max="21" width="40.7109375" style="4" customWidth="1"/>
    <col min="22" max="24" width="10.7109375" style="4" customWidth="1"/>
    <col min="25" max="39" width="9.140625" style="4" customWidth="1"/>
    <col min="40" max="40" width="34.28125" style="4" bestFit="1" customWidth="1"/>
    <col min="41" max="48" width="9.140625" style="4" customWidth="1"/>
    <col min="49" max="49" width="34.28125" style="4" bestFit="1" customWidth="1"/>
    <col min="50" max="57" width="9.140625" style="4" customWidth="1"/>
    <col min="58" max="58" width="34.28125" style="4" bestFit="1" customWidth="1"/>
    <col min="59" max="66" width="9.140625" style="4" customWidth="1"/>
    <col min="67" max="67" width="34.28125" style="4" bestFit="1" customWidth="1"/>
    <col min="68" max="75" width="9.140625" style="4" customWidth="1"/>
    <col min="76" max="76" width="34.28125" style="4" bestFit="1" customWidth="1"/>
    <col min="77" max="16384" width="9.140625" style="4" customWidth="1"/>
  </cols>
  <sheetData>
    <row r="1" spans="1:21" ht="12.75">
      <c r="A1" s="15" t="s">
        <v>78</v>
      </c>
      <c r="B1" s="15"/>
      <c r="C1" s="16"/>
      <c r="D1" s="12"/>
      <c r="E1" s="12"/>
      <c r="F1" s="12"/>
      <c r="G1" s="12"/>
      <c r="H1" s="12"/>
      <c r="I1" s="12"/>
      <c r="S1" s="15"/>
      <c r="T1" s="15"/>
      <c r="U1" s="16"/>
    </row>
    <row r="2" spans="1:21" ht="12.75">
      <c r="A2" s="15"/>
      <c r="B2" s="15"/>
      <c r="C2" s="16"/>
      <c r="D2" s="12"/>
      <c r="E2" s="12"/>
      <c r="F2" s="12"/>
      <c r="G2" s="12"/>
      <c r="H2" s="12"/>
      <c r="I2" s="12"/>
      <c r="S2" s="15"/>
      <c r="T2" s="15"/>
      <c r="U2" s="16"/>
    </row>
    <row r="3" spans="1:21" ht="12.75">
      <c r="A3" s="7"/>
      <c r="B3" s="10" t="str">
        <f>+CONCATENATE('Poc. strana'!$A$15," ",'Poc. strana'!$C$15)</f>
        <v>Назив енергетског субјекта: </v>
      </c>
      <c r="C3" s="13"/>
      <c r="D3" s="10"/>
      <c r="E3" s="7"/>
      <c r="F3" s="7"/>
      <c r="G3" s="7"/>
      <c r="H3" s="7"/>
      <c r="I3" s="7"/>
      <c r="S3" s="7"/>
      <c r="T3" s="10"/>
      <c r="U3" s="13"/>
    </row>
    <row r="4" spans="1:21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13"/>
      <c r="D4" s="10"/>
      <c r="E4" s="7"/>
      <c r="F4" s="7"/>
      <c r="G4" s="7"/>
      <c r="H4" s="7"/>
      <c r="I4" s="7"/>
      <c r="S4" s="30"/>
      <c r="T4" s="10"/>
      <c r="U4" s="13"/>
    </row>
    <row r="5" spans="1:21" ht="12.75">
      <c r="A5" s="30"/>
      <c r="B5" s="10" t="str">
        <f>+CONCATENATE('Poc. strana'!$A$29," ",'Poc. strana'!$C$29)</f>
        <v>Датум обраде: </v>
      </c>
      <c r="C5" s="13"/>
      <c r="D5" s="10"/>
      <c r="E5" s="7"/>
      <c r="F5" s="7"/>
      <c r="G5" s="7"/>
      <c r="H5" s="7"/>
      <c r="I5" s="7"/>
      <c r="S5" s="30"/>
      <c r="T5" s="10"/>
      <c r="U5" s="494"/>
    </row>
    <row r="6" spans="1:9" ht="12.75">
      <c r="A6" s="5"/>
      <c r="B6" s="13"/>
      <c r="C6" s="6"/>
      <c r="D6" s="6"/>
      <c r="E6" s="7"/>
      <c r="F6" s="7"/>
      <c r="G6" s="7"/>
      <c r="H6" s="7"/>
      <c r="I6" s="7"/>
    </row>
    <row r="7" spans="1:9" ht="12.75">
      <c r="A7" s="3"/>
      <c r="B7" s="926" t="s">
        <v>362</v>
      </c>
      <c r="C7" s="926"/>
      <c r="D7" s="926"/>
      <c r="E7" s="3"/>
      <c r="F7" s="3"/>
      <c r="G7" s="3"/>
      <c r="H7" s="3"/>
      <c r="I7" s="3"/>
    </row>
    <row r="8" spans="1:9" ht="12.75">
      <c r="A8" s="3"/>
      <c r="B8" s="926" t="s">
        <v>503</v>
      </c>
      <c r="C8" s="926"/>
      <c r="D8" s="926"/>
      <c r="E8" s="11"/>
      <c r="F8" s="3"/>
      <c r="G8" s="3"/>
      <c r="H8" s="3"/>
      <c r="I8" s="3"/>
    </row>
    <row r="10" spans="2:4" ht="13.5" thickBot="1">
      <c r="B10" s="941"/>
      <c r="C10" s="942"/>
      <c r="D10" s="239" t="s">
        <v>80</v>
      </c>
    </row>
    <row r="11" spans="2:4" s="28" customFormat="1" ht="13.5" thickTop="1">
      <c r="B11" s="185"/>
      <c r="C11" s="227" t="s">
        <v>151</v>
      </c>
      <c r="D11" s="223">
        <f>+'Poc. strana'!C19</f>
        <v>2023</v>
      </c>
    </row>
    <row r="12" spans="2:4" ht="39" thickBot="1">
      <c r="B12" s="185"/>
      <c r="C12" s="316" t="s">
        <v>518</v>
      </c>
      <c r="D12" s="317">
        <f>+$AI$82</f>
        <v>0</v>
      </c>
    </row>
    <row r="13" spans="2:5" ht="14.25" thickBot="1" thickTop="1">
      <c r="B13" s="224"/>
      <c r="C13" s="2"/>
      <c r="D13" s="2"/>
      <c r="E13"/>
    </row>
    <row r="14" spans="2:5" ht="39.75" thickBot="1" thickTop="1">
      <c r="B14" s="225"/>
      <c r="C14" s="240" t="s">
        <v>519</v>
      </c>
      <c r="D14" s="232"/>
      <c r="E14" s="226"/>
    </row>
    <row r="15" spans="2:5" ht="13.5" thickTop="1">
      <c r="B15" s="225"/>
      <c r="C15" s="311"/>
      <c r="D15"/>
      <c r="E15" s="226"/>
    </row>
    <row r="16" spans="3:5" ht="12.75">
      <c r="C16" s="311"/>
      <c r="D16"/>
      <c r="E16" s="226"/>
    </row>
    <row r="17" spans="2:37" ht="12.75">
      <c r="B17" s="953" t="str">
        <f>+"ЕЕ БИЛАНС У "&amp;$D$11&amp;". ГОДИНИ ЗА ДИСТРИБУЦИЈУ ЗА ГАРАНТОВАНО СНАБДЕВАЊЕ"</f>
        <v>ЕЕ БИЛАНС У 2023. ГОДИНИ ЗА ДИСТРИБУЦИЈУ ЗА ГАРАНТОВАНО СНАБДЕВАЊЕ</v>
      </c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825"/>
      <c r="S17" s="447"/>
      <c r="T17" s="953" t="str">
        <f>+"ТРОШКОВИ КОРИШЋЕЊА СИСТЕМА ЗА ДИСТРИБУЦИЈУ У "&amp;$D$11&amp;". ГОДИНИ"</f>
        <v>ТРОШКОВИ КОРИШЋЕЊА СИСТЕМА ЗА ДИСТРИБУЦИЈУ У 2023. ГОДИНИ</v>
      </c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1176"/>
      <c r="AK17" s="1176"/>
    </row>
    <row r="18" spans="2:37" ht="13.5">
      <c r="B18" s="729"/>
      <c r="C18" s="730"/>
      <c r="D18" s="730"/>
      <c r="E18" s="731"/>
      <c r="F18" s="731"/>
      <c r="G18" s="731"/>
      <c r="H18" s="73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732"/>
      <c r="T18" s="448"/>
      <c r="U18" s="452"/>
      <c r="V18" s="450"/>
      <c r="W18" s="450"/>
      <c r="X18" s="450"/>
      <c r="Y18" s="450"/>
      <c r="Z18" s="450"/>
      <c r="AA18" s="453"/>
      <c r="AB18" s="450"/>
      <c r="AC18" s="450"/>
      <c r="AD18" s="450"/>
      <c r="AE18" s="450"/>
      <c r="AF18" s="450"/>
      <c r="AG18" s="450"/>
      <c r="AH18" s="450"/>
      <c r="AI18" s="450"/>
      <c r="AJ18" s="449"/>
      <c r="AK18" s="449"/>
    </row>
    <row r="19" spans="2:37" ht="14.25" thickBot="1">
      <c r="B19" s="454"/>
      <c r="C19" s="451"/>
      <c r="D19" s="451"/>
      <c r="E19" s="451"/>
      <c r="F19" s="451"/>
      <c r="G19" s="451"/>
      <c r="H19" s="451"/>
      <c r="I19" s="455"/>
      <c r="J19" s="451"/>
      <c r="K19" s="451"/>
      <c r="L19" s="451"/>
      <c r="M19" s="451"/>
      <c r="N19" s="455"/>
      <c r="O19" s="451"/>
      <c r="P19" s="451"/>
      <c r="Q19" s="451"/>
      <c r="R19" s="451"/>
      <c r="S19" s="456"/>
      <c r="T19" s="448"/>
      <c r="U19" s="452"/>
      <c r="V19" s="450"/>
      <c r="W19" s="450"/>
      <c r="X19" s="450"/>
      <c r="Y19" s="450"/>
      <c r="Z19" s="450"/>
      <c r="AA19" s="453"/>
      <c r="AB19" s="450"/>
      <c r="AC19" s="450"/>
      <c r="AD19" s="450"/>
      <c r="AE19" s="450"/>
      <c r="AF19" s="450"/>
      <c r="AG19" s="450"/>
      <c r="AH19" s="450"/>
      <c r="AI19" s="450"/>
      <c r="AJ19" s="449"/>
      <c r="AK19" s="449"/>
    </row>
    <row r="20" spans="2:35" ht="13.5" thickTop="1">
      <c r="B20" s="951" t="s">
        <v>5</v>
      </c>
      <c r="C20" s="949" t="s">
        <v>350</v>
      </c>
      <c r="D20" s="947" t="s">
        <v>351</v>
      </c>
      <c r="E20" s="954" t="s">
        <v>352</v>
      </c>
      <c r="F20" s="954"/>
      <c r="G20" s="954"/>
      <c r="H20" s="954"/>
      <c r="I20" s="954"/>
      <c r="J20" s="954"/>
      <c r="K20" s="954"/>
      <c r="L20" s="954"/>
      <c r="M20" s="954"/>
      <c r="N20" s="954"/>
      <c r="O20" s="954"/>
      <c r="P20" s="954"/>
      <c r="Q20" s="955"/>
      <c r="R20" s="478"/>
      <c r="S20" s="424"/>
      <c r="T20" s="943" t="s">
        <v>5</v>
      </c>
      <c r="U20" s="945" t="s">
        <v>350</v>
      </c>
      <c r="V20" s="1177" t="s">
        <v>502</v>
      </c>
      <c r="W20" s="956" t="s">
        <v>353</v>
      </c>
      <c r="X20" s="957"/>
      <c r="Y20" s="957"/>
      <c r="Z20" s="957"/>
      <c r="AA20" s="957"/>
      <c r="AB20" s="957"/>
      <c r="AC20" s="957"/>
      <c r="AD20" s="957"/>
      <c r="AE20" s="957"/>
      <c r="AF20" s="957"/>
      <c r="AG20" s="957"/>
      <c r="AH20" s="957"/>
      <c r="AI20" s="958"/>
    </row>
    <row r="21" spans="2:35" ht="12.75">
      <c r="B21" s="952"/>
      <c r="C21" s="950"/>
      <c r="D21" s="948"/>
      <c r="E21" s="237" t="s">
        <v>7</v>
      </c>
      <c r="F21" s="237" t="s">
        <v>8</v>
      </c>
      <c r="G21" s="237" t="s">
        <v>9</v>
      </c>
      <c r="H21" s="237" t="s">
        <v>81</v>
      </c>
      <c r="I21" s="237" t="s">
        <v>82</v>
      </c>
      <c r="J21" s="237" t="s">
        <v>83</v>
      </c>
      <c r="K21" s="237" t="s">
        <v>84</v>
      </c>
      <c r="L21" s="237" t="s">
        <v>85</v>
      </c>
      <c r="M21" s="237" t="s">
        <v>86</v>
      </c>
      <c r="N21" s="237" t="s">
        <v>87</v>
      </c>
      <c r="O21" s="237" t="s">
        <v>88</v>
      </c>
      <c r="P21" s="237" t="s">
        <v>89</v>
      </c>
      <c r="Q21" s="312" t="s">
        <v>90</v>
      </c>
      <c r="R21" s="478"/>
      <c r="S21" s="458"/>
      <c r="T21" s="944"/>
      <c r="U21" s="946"/>
      <c r="V21" s="1178"/>
      <c r="W21" s="281" t="s">
        <v>7</v>
      </c>
      <c r="X21" s="281" t="s">
        <v>8</v>
      </c>
      <c r="Y21" s="281" t="s">
        <v>9</v>
      </c>
      <c r="Z21" s="281" t="s">
        <v>81</v>
      </c>
      <c r="AA21" s="281" t="s">
        <v>82</v>
      </c>
      <c r="AB21" s="281" t="s">
        <v>83</v>
      </c>
      <c r="AC21" s="281" t="s">
        <v>84</v>
      </c>
      <c r="AD21" s="281" t="s">
        <v>85</v>
      </c>
      <c r="AE21" s="281" t="s">
        <v>86</v>
      </c>
      <c r="AF21" s="281" t="s">
        <v>87</v>
      </c>
      <c r="AG21" s="281" t="s">
        <v>88</v>
      </c>
      <c r="AH21" s="281" t="s">
        <v>89</v>
      </c>
      <c r="AI21" s="314" t="s">
        <v>90</v>
      </c>
    </row>
    <row r="22" spans="2:35" ht="12.75">
      <c r="B22" s="733"/>
      <c r="C22" s="242" t="s">
        <v>537</v>
      </c>
      <c r="D22" s="243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5"/>
      <c r="R22" s="833"/>
      <c r="S22" s="246"/>
      <c r="T22" s="733"/>
      <c r="U22" s="242" t="s">
        <v>537</v>
      </c>
      <c r="V22" s="1179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5"/>
    </row>
    <row r="23" spans="2:35" ht="12.75">
      <c r="B23" s="756">
        <v>1</v>
      </c>
      <c r="C23" s="242" t="s">
        <v>321</v>
      </c>
      <c r="D23" s="465"/>
      <c r="E23" s="244">
        <f>+E28</f>
        <v>0</v>
      </c>
      <c r="F23" s="244">
        <f aca="true" t="shared" si="0" ref="F23:P23">+F28</f>
        <v>0</v>
      </c>
      <c r="G23" s="244">
        <f t="shared" si="0"/>
        <v>0</v>
      </c>
      <c r="H23" s="244">
        <f t="shared" si="0"/>
        <v>0</v>
      </c>
      <c r="I23" s="244">
        <f t="shared" si="0"/>
        <v>0</v>
      </c>
      <c r="J23" s="244">
        <f t="shared" si="0"/>
        <v>0</v>
      </c>
      <c r="K23" s="244">
        <f t="shared" si="0"/>
        <v>0</v>
      </c>
      <c r="L23" s="244">
        <f t="shared" si="0"/>
        <v>0</v>
      </c>
      <c r="M23" s="244">
        <f t="shared" si="0"/>
        <v>0</v>
      </c>
      <c r="N23" s="244">
        <f t="shared" si="0"/>
        <v>0</v>
      </c>
      <c r="O23" s="244">
        <f t="shared" si="0"/>
        <v>0</v>
      </c>
      <c r="P23" s="244">
        <f t="shared" si="0"/>
        <v>0</v>
      </c>
      <c r="Q23" s="245">
        <f>SUM(E23:P23)</f>
        <v>0</v>
      </c>
      <c r="R23" s="677"/>
      <c r="S23" s="246"/>
      <c r="T23" s="756">
        <v>1</v>
      </c>
      <c r="U23" s="242" t="s">
        <v>321</v>
      </c>
      <c r="V23" s="1160"/>
      <c r="W23" s="286">
        <f>W26+W27+W28+W31</f>
        <v>0</v>
      </c>
      <c r="X23" s="286">
        <f>X26+X27+X28+X31</f>
        <v>0</v>
      </c>
      <c r="Y23" s="286">
        <f aca="true" t="shared" si="1" ref="Y23:AH23">Y26+Y27+Y28+Y31</f>
        <v>0</v>
      </c>
      <c r="Z23" s="286">
        <f t="shared" si="1"/>
        <v>0</v>
      </c>
      <c r="AA23" s="286">
        <f t="shared" si="1"/>
        <v>0</v>
      </c>
      <c r="AB23" s="286">
        <f t="shared" si="1"/>
        <v>0</v>
      </c>
      <c r="AC23" s="286">
        <f t="shared" si="1"/>
        <v>0</v>
      </c>
      <c r="AD23" s="286">
        <f t="shared" si="1"/>
        <v>0</v>
      </c>
      <c r="AE23" s="286">
        <f t="shared" si="1"/>
        <v>0</v>
      </c>
      <c r="AF23" s="286">
        <f t="shared" si="1"/>
        <v>0</v>
      </c>
      <c r="AG23" s="286">
        <f t="shared" si="1"/>
        <v>0</v>
      </c>
      <c r="AH23" s="286">
        <f t="shared" si="1"/>
        <v>0</v>
      </c>
      <c r="AI23" s="245">
        <f aca="true" t="shared" si="2" ref="AI23:AI81">SUM(W23:AH23)</f>
        <v>0</v>
      </c>
    </row>
    <row r="24" spans="2:35" ht="12.75">
      <c r="B24" s="757" t="s">
        <v>555</v>
      </c>
      <c r="C24" s="248" t="s">
        <v>306</v>
      </c>
      <c r="D24" s="294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278"/>
      <c r="R24" s="833"/>
      <c r="S24" s="246"/>
      <c r="T24" s="757" t="s">
        <v>555</v>
      </c>
      <c r="U24" s="248" t="s">
        <v>306</v>
      </c>
      <c r="V24" s="118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278">
        <f t="shared" si="2"/>
        <v>0</v>
      </c>
    </row>
    <row r="25" spans="2:35" ht="12.75">
      <c r="B25" s="758" t="s">
        <v>561</v>
      </c>
      <c r="C25" s="740" t="s">
        <v>538</v>
      </c>
      <c r="D25" s="233" t="s">
        <v>299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741"/>
      <c r="R25" s="482"/>
      <c r="S25" s="246"/>
      <c r="T25" s="758" t="s">
        <v>561</v>
      </c>
      <c r="U25" s="740" t="s">
        <v>538</v>
      </c>
      <c r="V25" s="1181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741">
        <f t="shared" si="2"/>
        <v>0</v>
      </c>
    </row>
    <row r="26" spans="2:35" ht="12.75">
      <c r="B26" s="759" t="s">
        <v>562</v>
      </c>
      <c r="C26" s="462" t="s">
        <v>539</v>
      </c>
      <c r="D26" s="234" t="s">
        <v>299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463">
        <f>SUM(E26:P26)</f>
        <v>0</v>
      </c>
      <c r="R26" s="482"/>
      <c r="S26" s="246"/>
      <c r="T26" s="759" t="s">
        <v>562</v>
      </c>
      <c r="U26" s="462" t="s">
        <v>539</v>
      </c>
      <c r="V26" s="1154"/>
      <c r="W26" s="238">
        <f>+E26*$V26</f>
        <v>0</v>
      </c>
      <c r="X26" s="238">
        <f>+F26*$V26</f>
        <v>0</v>
      </c>
      <c r="Y26" s="238">
        <f>+G26*$V26</f>
        <v>0</v>
      </c>
      <c r="Z26" s="238">
        <f>+H26*$V26</f>
        <v>0</v>
      </c>
      <c r="AA26" s="238">
        <f>+I26*$V26</f>
        <v>0</v>
      </c>
      <c r="AB26" s="238">
        <f>+J26*$V26</f>
        <v>0</v>
      </c>
      <c r="AC26" s="238">
        <f>+K26*$V26</f>
        <v>0</v>
      </c>
      <c r="AD26" s="238">
        <f>+L26*$V26</f>
        <v>0</v>
      </c>
      <c r="AE26" s="238">
        <f>+M26*$V26</f>
        <v>0</v>
      </c>
      <c r="AF26" s="238">
        <f>+N26*$V26</f>
        <v>0</v>
      </c>
      <c r="AG26" s="238">
        <f>+O26*$V26</f>
        <v>0</v>
      </c>
      <c r="AH26" s="238">
        <f>+P26*$V26</f>
        <v>0</v>
      </c>
      <c r="AI26" s="463">
        <f t="shared" si="2"/>
        <v>0</v>
      </c>
    </row>
    <row r="27" spans="2:35" ht="12.75">
      <c r="B27" s="759" t="s">
        <v>563</v>
      </c>
      <c r="C27" s="462" t="s">
        <v>311</v>
      </c>
      <c r="D27" s="234" t="s">
        <v>299</v>
      </c>
      <c r="E27" s="826">
        <f>+'10 Alokacija MOP i tarife'!E90</f>
        <v>0</v>
      </c>
      <c r="F27" s="826">
        <f>+'10 Alokacija MOP i tarife'!F90</f>
        <v>0</v>
      </c>
      <c r="G27" s="826">
        <f>+'10 Alokacija MOP i tarife'!G90</f>
        <v>0</v>
      </c>
      <c r="H27" s="826">
        <f>+'10 Alokacija MOP i tarife'!H90</f>
        <v>0</v>
      </c>
      <c r="I27" s="826">
        <f>+'10 Alokacija MOP i tarife'!I90</f>
        <v>0</v>
      </c>
      <c r="J27" s="826">
        <f>+'10 Alokacija MOP i tarife'!J90</f>
        <v>0</v>
      </c>
      <c r="K27" s="826">
        <f>+'10 Alokacija MOP i tarife'!K90</f>
        <v>0</v>
      </c>
      <c r="L27" s="826">
        <f>+'10 Alokacija MOP i tarife'!L90</f>
        <v>0</v>
      </c>
      <c r="M27" s="826">
        <f>+'10 Alokacija MOP i tarife'!M90</f>
        <v>0</v>
      </c>
      <c r="N27" s="826">
        <f>+'10 Alokacija MOP i tarife'!N90</f>
        <v>0</v>
      </c>
      <c r="O27" s="826">
        <f>+'10 Alokacija MOP i tarife'!O90</f>
        <v>0</v>
      </c>
      <c r="P27" s="826">
        <f>+'10 Alokacija MOP i tarife'!P90</f>
        <v>0</v>
      </c>
      <c r="Q27" s="463">
        <f>SUM(E27:P27)</f>
        <v>0</v>
      </c>
      <c r="R27" s="482"/>
      <c r="S27" s="246"/>
      <c r="T27" s="759" t="s">
        <v>563</v>
      </c>
      <c r="U27" s="462" t="s">
        <v>311</v>
      </c>
      <c r="V27" s="1154"/>
      <c r="W27" s="238">
        <f>+E27*$V27</f>
        <v>0</v>
      </c>
      <c r="X27" s="238">
        <f>+F27*$V27</f>
        <v>0</v>
      </c>
      <c r="Y27" s="238">
        <f>+G27*$V27</f>
        <v>0</v>
      </c>
      <c r="Z27" s="238">
        <f>+H27*$V27</f>
        <v>0</v>
      </c>
      <c r="AA27" s="238">
        <f>+I27*$V27</f>
        <v>0</v>
      </c>
      <c r="AB27" s="238">
        <f>+J27*$V27</f>
        <v>0</v>
      </c>
      <c r="AC27" s="238">
        <f>+K27*$V27</f>
        <v>0</v>
      </c>
      <c r="AD27" s="238">
        <f>+L27*$V27</f>
        <v>0</v>
      </c>
      <c r="AE27" s="238">
        <f>+M27*$V27</f>
        <v>0</v>
      </c>
      <c r="AF27" s="238">
        <f>+N27*$V27</f>
        <v>0</v>
      </c>
      <c r="AG27" s="238">
        <f>+O27*$V27</f>
        <v>0</v>
      </c>
      <c r="AH27" s="238">
        <f>+P27*$V27</f>
        <v>0</v>
      </c>
      <c r="AI27" s="463">
        <f t="shared" si="2"/>
        <v>0</v>
      </c>
    </row>
    <row r="28" spans="2:35" ht="12.75">
      <c r="B28" s="759" t="s">
        <v>564</v>
      </c>
      <c r="C28" s="257" t="s">
        <v>300</v>
      </c>
      <c r="D28" s="258" t="s">
        <v>301</v>
      </c>
      <c r="E28" s="826">
        <f>E29+E30</f>
        <v>0</v>
      </c>
      <c r="F28" s="826">
        <f>F29+F30</f>
        <v>0</v>
      </c>
      <c r="G28" s="826">
        <f aca="true" t="shared" si="3" ref="G28:P28">G29+G30</f>
        <v>0</v>
      </c>
      <c r="H28" s="826">
        <f t="shared" si="3"/>
        <v>0</v>
      </c>
      <c r="I28" s="826">
        <f t="shared" si="3"/>
        <v>0</v>
      </c>
      <c r="J28" s="826">
        <f t="shared" si="3"/>
        <v>0</v>
      </c>
      <c r="K28" s="826">
        <f t="shared" si="3"/>
        <v>0</v>
      </c>
      <c r="L28" s="826">
        <f t="shared" si="3"/>
        <v>0</v>
      </c>
      <c r="M28" s="826">
        <f t="shared" si="3"/>
        <v>0</v>
      </c>
      <c r="N28" s="826">
        <f t="shared" si="3"/>
        <v>0</v>
      </c>
      <c r="O28" s="826">
        <f t="shared" si="3"/>
        <v>0</v>
      </c>
      <c r="P28" s="826">
        <f t="shared" si="3"/>
        <v>0</v>
      </c>
      <c r="Q28" s="261">
        <f aca="true" t="shared" si="4" ref="Q28:Q33">SUM(E28:P28)</f>
        <v>0</v>
      </c>
      <c r="R28" s="677"/>
      <c r="S28" s="246"/>
      <c r="T28" s="759" t="s">
        <v>564</v>
      </c>
      <c r="U28" s="257" t="s">
        <v>300</v>
      </c>
      <c r="V28" s="1155"/>
      <c r="W28" s="238">
        <f>W29+W30</f>
        <v>0</v>
      </c>
      <c r="X28" s="238">
        <f>X29+X30</f>
        <v>0</v>
      </c>
      <c r="Y28" s="238">
        <f aca="true" t="shared" si="5" ref="Y28:AH28">Y29+Y30</f>
        <v>0</v>
      </c>
      <c r="Z28" s="238">
        <f t="shared" si="5"/>
        <v>0</v>
      </c>
      <c r="AA28" s="238">
        <f t="shared" si="5"/>
        <v>0</v>
      </c>
      <c r="AB28" s="238">
        <f t="shared" si="5"/>
        <v>0</v>
      </c>
      <c r="AC28" s="238">
        <f t="shared" si="5"/>
        <v>0</v>
      </c>
      <c r="AD28" s="238">
        <f t="shared" si="5"/>
        <v>0</v>
      </c>
      <c r="AE28" s="238">
        <f t="shared" si="5"/>
        <v>0</v>
      </c>
      <c r="AF28" s="238">
        <f t="shared" si="5"/>
        <v>0</v>
      </c>
      <c r="AG28" s="238">
        <f t="shared" si="5"/>
        <v>0</v>
      </c>
      <c r="AH28" s="238">
        <f t="shared" si="5"/>
        <v>0</v>
      </c>
      <c r="AI28" s="261">
        <f t="shared" si="2"/>
        <v>0</v>
      </c>
    </row>
    <row r="29" spans="2:35" ht="12.75">
      <c r="B29" s="759" t="s">
        <v>556</v>
      </c>
      <c r="C29" s="262" t="s">
        <v>313</v>
      </c>
      <c r="D29" s="258" t="s">
        <v>301</v>
      </c>
      <c r="E29" s="826">
        <f>+'10 Alokacija MOP i tarife'!E92</f>
        <v>0</v>
      </c>
      <c r="F29" s="826">
        <f>+'10 Alokacija MOP i tarife'!F92</f>
        <v>0</v>
      </c>
      <c r="G29" s="826">
        <f>+'10 Alokacija MOP i tarife'!G92</f>
        <v>0</v>
      </c>
      <c r="H29" s="826">
        <f>+'10 Alokacija MOP i tarife'!H92</f>
        <v>0</v>
      </c>
      <c r="I29" s="826">
        <f>+'10 Alokacija MOP i tarife'!I92</f>
        <v>0</v>
      </c>
      <c r="J29" s="826">
        <f>+'10 Alokacija MOP i tarife'!J92</f>
        <v>0</v>
      </c>
      <c r="K29" s="826">
        <f>+'10 Alokacija MOP i tarife'!K92</f>
        <v>0</v>
      </c>
      <c r="L29" s="826">
        <f>+'10 Alokacija MOP i tarife'!L92</f>
        <v>0</v>
      </c>
      <c r="M29" s="826">
        <f>+'10 Alokacija MOP i tarife'!M92</f>
        <v>0</v>
      </c>
      <c r="N29" s="826">
        <f>+'10 Alokacija MOP i tarife'!N92</f>
        <v>0</v>
      </c>
      <c r="O29" s="826">
        <f>+'10 Alokacija MOP i tarife'!O92</f>
        <v>0</v>
      </c>
      <c r="P29" s="826">
        <f>+'10 Alokacija MOP i tarife'!P92</f>
        <v>0</v>
      </c>
      <c r="Q29" s="261">
        <f t="shared" si="4"/>
        <v>0</v>
      </c>
      <c r="R29" s="677"/>
      <c r="S29" s="246"/>
      <c r="T29" s="759" t="s">
        <v>556</v>
      </c>
      <c r="U29" s="262" t="s">
        <v>313</v>
      </c>
      <c r="V29" s="1154"/>
      <c r="W29" s="238">
        <f>+E29*$V29</f>
        <v>0</v>
      </c>
      <c r="X29" s="238">
        <f>+F29*$V29</f>
        <v>0</v>
      </c>
      <c r="Y29" s="238">
        <f>+G29*$V29</f>
        <v>0</v>
      </c>
      <c r="Z29" s="238">
        <f>+H29*$V29</f>
        <v>0</v>
      </c>
      <c r="AA29" s="238">
        <f>+I29*$V29</f>
        <v>0</v>
      </c>
      <c r="AB29" s="238">
        <f>+J29*$V29</f>
        <v>0</v>
      </c>
      <c r="AC29" s="238">
        <f>+K29*$V29</f>
        <v>0</v>
      </c>
      <c r="AD29" s="238">
        <f>+L29*$V29</f>
        <v>0</v>
      </c>
      <c r="AE29" s="238">
        <f>+M29*$V29</f>
        <v>0</v>
      </c>
      <c r="AF29" s="238">
        <f>+N29*$V29</f>
        <v>0</v>
      </c>
      <c r="AG29" s="238">
        <f>+O29*$V29</f>
        <v>0</v>
      </c>
      <c r="AH29" s="238">
        <f>+P29*$V29</f>
        <v>0</v>
      </c>
      <c r="AI29" s="261">
        <f t="shared" si="2"/>
        <v>0</v>
      </c>
    </row>
    <row r="30" spans="2:35" ht="12.75">
      <c r="B30" s="759" t="s">
        <v>557</v>
      </c>
      <c r="C30" s="262" t="s">
        <v>315</v>
      </c>
      <c r="D30" s="258" t="s">
        <v>301</v>
      </c>
      <c r="E30" s="826">
        <f>+'10 Alokacija MOP i tarife'!E93</f>
        <v>0</v>
      </c>
      <c r="F30" s="826">
        <f>+'10 Alokacija MOP i tarife'!F93</f>
        <v>0</v>
      </c>
      <c r="G30" s="826">
        <f>+'10 Alokacija MOP i tarife'!G93</f>
        <v>0</v>
      </c>
      <c r="H30" s="826">
        <f>+'10 Alokacija MOP i tarife'!H93</f>
        <v>0</v>
      </c>
      <c r="I30" s="826">
        <f>+'10 Alokacija MOP i tarife'!I93</f>
        <v>0</v>
      </c>
      <c r="J30" s="826">
        <f>+'10 Alokacija MOP i tarife'!J93</f>
        <v>0</v>
      </c>
      <c r="K30" s="826">
        <f>+'10 Alokacija MOP i tarife'!K93</f>
        <v>0</v>
      </c>
      <c r="L30" s="826">
        <f>+'10 Alokacija MOP i tarife'!L93</f>
        <v>0</v>
      </c>
      <c r="M30" s="826">
        <f>+'10 Alokacija MOP i tarife'!M93</f>
        <v>0</v>
      </c>
      <c r="N30" s="826">
        <f>+'10 Alokacija MOP i tarife'!N93</f>
        <v>0</v>
      </c>
      <c r="O30" s="826">
        <f>+'10 Alokacija MOP i tarife'!O93</f>
        <v>0</v>
      </c>
      <c r="P30" s="826">
        <f>+'10 Alokacija MOP i tarife'!P93</f>
        <v>0</v>
      </c>
      <c r="Q30" s="261">
        <f t="shared" si="4"/>
        <v>0</v>
      </c>
      <c r="R30" s="677"/>
      <c r="S30" s="246"/>
      <c r="T30" s="759" t="s">
        <v>557</v>
      </c>
      <c r="U30" s="262" t="s">
        <v>315</v>
      </c>
      <c r="V30" s="1154"/>
      <c r="W30" s="238">
        <f>+E30*$V30</f>
        <v>0</v>
      </c>
      <c r="X30" s="238">
        <f>+F30*$V30</f>
        <v>0</v>
      </c>
      <c r="Y30" s="238">
        <f>+G30*$V30</f>
        <v>0</v>
      </c>
      <c r="Z30" s="238">
        <f>+H30*$V30</f>
        <v>0</v>
      </c>
      <c r="AA30" s="238">
        <f>+I30*$V30</f>
        <v>0</v>
      </c>
      <c r="AB30" s="238">
        <f>+J30*$V30</f>
        <v>0</v>
      </c>
      <c r="AC30" s="238">
        <f>+K30*$V30</f>
        <v>0</v>
      </c>
      <c r="AD30" s="238">
        <f>+L30*$V30</f>
        <v>0</v>
      </c>
      <c r="AE30" s="238">
        <f>+M30*$V30</f>
        <v>0</v>
      </c>
      <c r="AF30" s="238">
        <f>+N30*$V30</f>
        <v>0</v>
      </c>
      <c r="AG30" s="238">
        <f>+O30*$V30</f>
        <v>0</v>
      </c>
      <c r="AH30" s="238">
        <f>+P30*$V30</f>
        <v>0</v>
      </c>
      <c r="AI30" s="261">
        <f t="shared" si="2"/>
        <v>0</v>
      </c>
    </row>
    <row r="31" spans="2:35" ht="12.75">
      <c r="B31" s="759" t="s">
        <v>558</v>
      </c>
      <c r="C31" s="263" t="s">
        <v>304</v>
      </c>
      <c r="D31" s="258" t="s">
        <v>305</v>
      </c>
      <c r="E31" s="826">
        <f>E32+E33</f>
        <v>0</v>
      </c>
      <c r="F31" s="826">
        <f>F32+F33</f>
        <v>0</v>
      </c>
      <c r="G31" s="826">
        <f aca="true" t="shared" si="6" ref="G31:P31">G32+G33</f>
        <v>0</v>
      </c>
      <c r="H31" s="826">
        <f t="shared" si="6"/>
        <v>0</v>
      </c>
      <c r="I31" s="826">
        <f t="shared" si="6"/>
        <v>0</v>
      </c>
      <c r="J31" s="826">
        <f t="shared" si="6"/>
        <v>0</v>
      </c>
      <c r="K31" s="826">
        <f t="shared" si="6"/>
        <v>0</v>
      </c>
      <c r="L31" s="826">
        <f t="shared" si="6"/>
        <v>0</v>
      </c>
      <c r="M31" s="826">
        <f t="shared" si="6"/>
        <v>0</v>
      </c>
      <c r="N31" s="826">
        <f t="shared" si="6"/>
        <v>0</v>
      </c>
      <c r="O31" s="826">
        <f t="shared" si="6"/>
        <v>0</v>
      </c>
      <c r="P31" s="826">
        <f t="shared" si="6"/>
        <v>0</v>
      </c>
      <c r="Q31" s="261">
        <f t="shared" si="4"/>
        <v>0</v>
      </c>
      <c r="R31" s="677"/>
      <c r="S31" s="246"/>
      <c r="T31" s="759" t="s">
        <v>558</v>
      </c>
      <c r="U31" s="263" t="s">
        <v>304</v>
      </c>
      <c r="V31" s="1156"/>
      <c r="W31" s="238">
        <f>W32+W33</f>
        <v>0</v>
      </c>
      <c r="X31" s="238">
        <f>X32+X33</f>
        <v>0</v>
      </c>
      <c r="Y31" s="238">
        <f aca="true" t="shared" si="7" ref="Y31:AH31">Y32+Y33</f>
        <v>0</v>
      </c>
      <c r="Z31" s="238">
        <f t="shared" si="7"/>
        <v>0</v>
      </c>
      <c r="AA31" s="238">
        <f t="shared" si="7"/>
        <v>0</v>
      </c>
      <c r="AB31" s="238">
        <f t="shared" si="7"/>
        <v>0</v>
      </c>
      <c r="AC31" s="238">
        <f t="shared" si="7"/>
        <v>0</v>
      </c>
      <c r="AD31" s="238">
        <f t="shared" si="7"/>
        <v>0</v>
      </c>
      <c r="AE31" s="238">
        <f t="shared" si="7"/>
        <v>0</v>
      </c>
      <c r="AF31" s="238">
        <f t="shared" si="7"/>
        <v>0</v>
      </c>
      <c r="AG31" s="238">
        <f t="shared" si="7"/>
        <v>0</v>
      </c>
      <c r="AH31" s="238">
        <f t="shared" si="7"/>
        <v>0</v>
      </c>
      <c r="AI31" s="261">
        <f t="shared" si="2"/>
        <v>0</v>
      </c>
    </row>
    <row r="32" spans="2:35" ht="12.75">
      <c r="B32" s="760" t="s">
        <v>559</v>
      </c>
      <c r="C32" s="263" t="s">
        <v>316</v>
      </c>
      <c r="D32" s="258" t="s">
        <v>305</v>
      </c>
      <c r="E32" s="827">
        <f>+'10 Alokacija MOP i tarife'!E95</f>
        <v>0</v>
      </c>
      <c r="F32" s="827">
        <f>+'10 Alokacija MOP i tarife'!F95</f>
        <v>0</v>
      </c>
      <c r="G32" s="827">
        <f>+'10 Alokacija MOP i tarife'!G95</f>
        <v>0</v>
      </c>
      <c r="H32" s="827">
        <f>+'10 Alokacija MOP i tarife'!H95</f>
        <v>0</v>
      </c>
      <c r="I32" s="827">
        <f>+'10 Alokacija MOP i tarife'!I95</f>
        <v>0</v>
      </c>
      <c r="J32" s="827">
        <f>+'10 Alokacija MOP i tarife'!J95</f>
        <v>0</v>
      </c>
      <c r="K32" s="827">
        <f>+'10 Alokacija MOP i tarife'!K95</f>
        <v>0</v>
      </c>
      <c r="L32" s="827">
        <f>+'10 Alokacija MOP i tarife'!L95</f>
        <v>0</v>
      </c>
      <c r="M32" s="827">
        <f>+'10 Alokacija MOP i tarife'!M95</f>
        <v>0</v>
      </c>
      <c r="N32" s="827">
        <f>+'10 Alokacija MOP i tarife'!N95</f>
        <v>0</v>
      </c>
      <c r="O32" s="827">
        <f>+'10 Alokacija MOP i tarife'!O95</f>
        <v>0</v>
      </c>
      <c r="P32" s="827">
        <f>+'10 Alokacija MOP i tarife'!P95</f>
        <v>0</v>
      </c>
      <c r="Q32" s="261">
        <f t="shared" si="4"/>
        <v>0</v>
      </c>
      <c r="R32" s="677"/>
      <c r="S32" s="246"/>
      <c r="T32" s="760" t="s">
        <v>559</v>
      </c>
      <c r="U32" s="263" t="s">
        <v>316</v>
      </c>
      <c r="V32" s="1157"/>
      <c r="W32" s="264">
        <f>+E32*$V32</f>
        <v>0</v>
      </c>
      <c r="X32" s="264">
        <f>+F32*$V32</f>
        <v>0</v>
      </c>
      <c r="Y32" s="264">
        <f>+G32*$V32</f>
        <v>0</v>
      </c>
      <c r="Z32" s="264">
        <f>+H32*$V32</f>
        <v>0</v>
      </c>
      <c r="AA32" s="264">
        <f>+I32*$V32</f>
        <v>0</v>
      </c>
      <c r="AB32" s="264">
        <f>+J32*$V32</f>
        <v>0</v>
      </c>
      <c r="AC32" s="264">
        <f>+K32*$V32</f>
        <v>0</v>
      </c>
      <c r="AD32" s="264">
        <f>+L32*$V32</f>
        <v>0</v>
      </c>
      <c r="AE32" s="264">
        <f>+M32*$V32</f>
        <v>0</v>
      </c>
      <c r="AF32" s="264">
        <f>+N32*$V32</f>
        <v>0</v>
      </c>
      <c r="AG32" s="264">
        <f>+O32*$V32</f>
        <v>0</v>
      </c>
      <c r="AH32" s="264">
        <f>+P32*$V32</f>
        <v>0</v>
      </c>
      <c r="AI32" s="261">
        <f t="shared" si="2"/>
        <v>0</v>
      </c>
    </row>
    <row r="33" spans="2:35" ht="12.75">
      <c r="B33" s="761" t="s">
        <v>560</v>
      </c>
      <c r="C33" s="269" t="s">
        <v>317</v>
      </c>
      <c r="D33" s="270" t="s">
        <v>305</v>
      </c>
      <c r="E33" s="828">
        <f>+'10 Alokacija MOP i tarife'!E96</f>
        <v>0</v>
      </c>
      <c r="F33" s="828">
        <f>+'10 Alokacija MOP i tarife'!F96</f>
        <v>0</v>
      </c>
      <c r="G33" s="828">
        <f>+'10 Alokacija MOP i tarife'!G96</f>
        <v>0</v>
      </c>
      <c r="H33" s="828">
        <f>+'10 Alokacija MOP i tarife'!H96</f>
        <v>0</v>
      </c>
      <c r="I33" s="828">
        <f>+'10 Alokacija MOP i tarife'!I96</f>
        <v>0</v>
      </c>
      <c r="J33" s="828">
        <f>+'10 Alokacija MOP i tarife'!J96</f>
        <v>0</v>
      </c>
      <c r="K33" s="828">
        <f>+'10 Alokacija MOP i tarife'!K96</f>
        <v>0</v>
      </c>
      <c r="L33" s="828">
        <f>+'10 Alokacija MOP i tarife'!L96</f>
        <v>0</v>
      </c>
      <c r="M33" s="828">
        <f>+'10 Alokacija MOP i tarife'!M96</f>
        <v>0</v>
      </c>
      <c r="N33" s="828">
        <f>+'10 Alokacija MOP i tarife'!N96</f>
        <v>0</v>
      </c>
      <c r="O33" s="828">
        <f>+'10 Alokacija MOP i tarife'!O96</f>
        <v>0</v>
      </c>
      <c r="P33" s="828">
        <f>+'10 Alokacija MOP i tarife'!P96</f>
        <v>0</v>
      </c>
      <c r="Q33" s="271">
        <f t="shared" si="4"/>
        <v>0</v>
      </c>
      <c r="R33" s="677"/>
      <c r="S33" s="246"/>
      <c r="T33" s="761" t="s">
        <v>560</v>
      </c>
      <c r="U33" s="269" t="s">
        <v>317</v>
      </c>
      <c r="V33" s="1158"/>
      <c r="W33" s="671">
        <f>+E33*$V33</f>
        <v>0</v>
      </c>
      <c r="X33" s="671">
        <f>+F33*$V33</f>
        <v>0</v>
      </c>
      <c r="Y33" s="671">
        <f>+G33*$V33</f>
        <v>0</v>
      </c>
      <c r="Z33" s="671">
        <f>+H33*$V33</f>
        <v>0</v>
      </c>
      <c r="AA33" s="671">
        <f>+I33*$V33</f>
        <v>0</v>
      </c>
      <c r="AB33" s="671">
        <f>+J33*$V33</f>
        <v>0</v>
      </c>
      <c r="AC33" s="671">
        <f>+K33*$V33</f>
        <v>0</v>
      </c>
      <c r="AD33" s="671">
        <f>+L33*$V33</f>
        <v>0</v>
      </c>
      <c r="AE33" s="671">
        <f>+M33*$V33</f>
        <v>0</v>
      </c>
      <c r="AF33" s="671">
        <f>+N33*$V33</f>
        <v>0</v>
      </c>
      <c r="AG33" s="671">
        <f>+O33*$V33</f>
        <v>0</v>
      </c>
      <c r="AH33" s="671">
        <f>+P33*$V33</f>
        <v>0</v>
      </c>
      <c r="AI33" s="271">
        <f t="shared" si="2"/>
        <v>0</v>
      </c>
    </row>
    <row r="34" spans="2:35" ht="12.75">
      <c r="B34" s="744"/>
      <c r="C34" s="269" t="s">
        <v>543</v>
      </c>
      <c r="D34" s="270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271"/>
      <c r="R34" s="677"/>
      <c r="S34" s="246"/>
      <c r="T34" s="744"/>
      <c r="U34" s="269" t="s">
        <v>543</v>
      </c>
      <c r="V34" s="1159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271">
        <f t="shared" si="2"/>
        <v>0</v>
      </c>
    </row>
    <row r="35" spans="2:35" ht="12.75">
      <c r="B35" s="733" t="s">
        <v>1</v>
      </c>
      <c r="C35" s="242" t="s">
        <v>323</v>
      </c>
      <c r="D35" s="243" t="s">
        <v>301</v>
      </c>
      <c r="E35" s="829">
        <f>E36+E53</f>
        <v>0</v>
      </c>
      <c r="F35" s="829">
        <f>F36+F53</f>
        <v>0</v>
      </c>
      <c r="G35" s="829">
        <f aca="true" t="shared" si="8" ref="G35:P35">G36+G53</f>
        <v>0</v>
      </c>
      <c r="H35" s="829">
        <f t="shared" si="8"/>
        <v>0</v>
      </c>
      <c r="I35" s="829">
        <f t="shared" si="8"/>
        <v>0</v>
      </c>
      <c r="J35" s="829">
        <f t="shared" si="8"/>
        <v>0</v>
      </c>
      <c r="K35" s="829">
        <f t="shared" si="8"/>
        <v>0</v>
      </c>
      <c r="L35" s="829">
        <f t="shared" si="8"/>
        <v>0</v>
      </c>
      <c r="M35" s="829">
        <f t="shared" si="8"/>
        <v>0</v>
      </c>
      <c r="N35" s="829">
        <f t="shared" si="8"/>
        <v>0</v>
      </c>
      <c r="O35" s="829">
        <f t="shared" si="8"/>
        <v>0</v>
      </c>
      <c r="P35" s="829">
        <f t="shared" si="8"/>
        <v>0</v>
      </c>
      <c r="Q35" s="245">
        <f>SUM(E35:P35)</f>
        <v>0</v>
      </c>
      <c r="R35" s="677"/>
      <c r="S35" s="246"/>
      <c r="T35" s="733" t="s">
        <v>1</v>
      </c>
      <c r="U35" s="242" t="s">
        <v>323</v>
      </c>
      <c r="V35" s="1160"/>
      <c r="W35" s="286">
        <f>W36+W53</f>
        <v>0</v>
      </c>
      <c r="X35" s="286">
        <f>X36+X53</f>
        <v>0</v>
      </c>
      <c r="Y35" s="286">
        <f aca="true" t="shared" si="9" ref="Y35:AH35">Y36+Y53</f>
        <v>0</v>
      </c>
      <c r="Z35" s="286">
        <f t="shared" si="9"/>
        <v>0</v>
      </c>
      <c r="AA35" s="286">
        <f t="shared" si="9"/>
        <v>0</v>
      </c>
      <c r="AB35" s="286">
        <f t="shared" si="9"/>
        <v>0</v>
      </c>
      <c r="AC35" s="286">
        <f t="shared" si="9"/>
        <v>0</v>
      </c>
      <c r="AD35" s="286">
        <f t="shared" si="9"/>
        <v>0</v>
      </c>
      <c r="AE35" s="286">
        <f t="shared" si="9"/>
        <v>0</v>
      </c>
      <c r="AF35" s="286">
        <f t="shared" si="9"/>
        <v>0</v>
      </c>
      <c r="AG35" s="286">
        <f t="shared" si="9"/>
        <v>0</v>
      </c>
      <c r="AH35" s="286">
        <f t="shared" si="9"/>
        <v>0</v>
      </c>
      <c r="AI35" s="245">
        <f t="shared" si="2"/>
        <v>0</v>
      </c>
    </row>
    <row r="36" spans="2:35" ht="12.75">
      <c r="B36" s="739" t="s">
        <v>30</v>
      </c>
      <c r="C36" s="250" t="s">
        <v>544</v>
      </c>
      <c r="D36" s="251" t="s">
        <v>301</v>
      </c>
      <c r="E36" s="830">
        <f>E37+E43</f>
        <v>0</v>
      </c>
      <c r="F36" s="830">
        <f>F37+F43</f>
        <v>0</v>
      </c>
      <c r="G36" s="830">
        <f aca="true" t="shared" si="10" ref="G36:P36">G37+G43</f>
        <v>0</v>
      </c>
      <c r="H36" s="830">
        <f t="shared" si="10"/>
        <v>0</v>
      </c>
      <c r="I36" s="830">
        <f t="shared" si="10"/>
        <v>0</v>
      </c>
      <c r="J36" s="830">
        <f t="shared" si="10"/>
        <v>0</v>
      </c>
      <c r="K36" s="830">
        <f t="shared" si="10"/>
        <v>0</v>
      </c>
      <c r="L36" s="830">
        <f t="shared" si="10"/>
        <v>0</v>
      </c>
      <c r="M36" s="830">
        <f t="shared" si="10"/>
        <v>0</v>
      </c>
      <c r="N36" s="830">
        <f t="shared" si="10"/>
        <v>0</v>
      </c>
      <c r="O36" s="830">
        <f t="shared" si="10"/>
        <v>0</v>
      </c>
      <c r="P36" s="830">
        <f t="shared" si="10"/>
        <v>0</v>
      </c>
      <c r="Q36" s="285">
        <f>SUM(E36:P36)</f>
        <v>0</v>
      </c>
      <c r="R36" s="677"/>
      <c r="S36" s="246"/>
      <c r="T36" s="739" t="s">
        <v>30</v>
      </c>
      <c r="U36" s="250" t="s">
        <v>544</v>
      </c>
      <c r="V36" s="1161"/>
      <c r="W36" s="256">
        <f>W37+W43</f>
        <v>0</v>
      </c>
      <c r="X36" s="256">
        <f>X37+X43</f>
        <v>0</v>
      </c>
      <c r="Y36" s="256">
        <f aca="true" t="shared" si="11" ref="Y36:AH36">Y37+Y43</f>
        <v>0</v>
      </c>
      <c r="Z36" s="256">
        <f t="shared" si="11"/>
        <v>0</v>
      </c>
      <c r="AA36" s="256">
        <f t="shared" si="11"/>
        <v>0</v>
      </c>
      <c r="AB36" s="256">
        <f t="shared" si="11"/>
        <v>0</v>
      </c>
      <c r="AC36" s="256">
        <f t="shared" si="11"/>
        <v>0</v>
      </c>
      <c r="AD36" s="256">
        <f t="shared" si="11"/>
        <v>0</v>
      </c>
      <c r="AE36" s="256">
        <f t="shared" si="11"/>
        <v>0</v>
      </c>
      <c r="AF36" s="256">
        <f t="shared" si="11"/>
        <v>0</v>
      </c>
      <c r="AG36" s="256">
        <f t="shared" si="11"/>
        <v>0</v>
      </c>
      <c r="AH36" s="256">
        <f t="shared" si="11"/>
        <v>0</v>
      </c>
      <c r="AI36" s="285">
        <f t="shared" si="2"/>
        <v>0</v>
      </c>
    </row>
    <row r="37" spans="2:35" ht="12.75">
      <c r="B37" s="742"/>
      <c r="C37" s="262" t="s">
        <v>325</v>
      </c>
      <c r="D37" s="265"/>
      <c r="E37" s="826">
        <f>+E40</f>
        <v>0</v>
      </c>
      <c r="F37" s="826">
        <f aca="true" t="shared" si="12" ref="F37:P37">+F40</f>
        <v>0</v>
      </c>
      <c r="G37" s="826">
        <f t="shared" si="12"/>
        <v>0</v>
      </c>
      <c r="H37" s="826">
        <f t="shared" si="12"/>
        <v>0</v>
      </c>
      <c r="I37" s="826">
        <f t="shared" si="12"/>
        <v>0</v>
      </c>
      <c r="J37" s="826">
        <f t="shared" si="12"/>
        <v>0</v>
      </c>
      <c r="K37" s="826">
        <f t="shared" si="12"/>
        <v>0</v>
      </c>
      <c r="L37" s="826">
        <f t="shared" si="12"/>
        <v>0</v>
      </c>
      <c r="M37" s="826">
        <f t="shared" si="12"/>
        <v>0</v>
      </c>
      <c r="N37" s="826">
        <f t="shared" si="12"/>
        <v>0</v>
      </c>
      <c r="O37" s="826">
        <f t="shared" si="12"/>
        <v>0</v>
      </c>
      <c r="P37" s="826">
        <f t="shared" si="12"/>
        <v>0</v>
      </c>
      <c r="Q37" s="463">
        <f>SUM(E37:P37)</f>
        <v>0</v>
      </c>
      <c r="R37" s="482"/>
      <c r="S37" s="246"/>
      <c r="T37" s="742"/>
      <c r="U37" s="262" t="s">
        <v>325</v>
      </c>
      <c r="V37" s="1155"/>
      <c r="W37" s="238">
        <f>+W39+W40</f>
        <v>0</v>
      </c>
      <c r="X37" s="238">
        <f>+X39+X40</f>
        <v>0</v>
      </c>
      <c r="Y37" s="238">
        <f aca="true" t="shared" si="13" ref="Y37:AH37">+Y39+Y40</f>
        <v>0</v>
      </c>
      <c r="Z37" s="238">
        <f t="shared" si="13"/>
        <v>0</v>
      </c>
      <c r="AA37" s="238">
        <f t="shared" si="13"/>
        <v>0</v>
      </c>
      <c r="AB37" s="238">
        <f t="shared" si="13"/>
        <v>0</v>
      </c>
      <c r="AC37" s="238">
        <f t="shared" si="13"/>
        <v>0</v>
      </c>
      <c r="AD37" s="238">
        <f t="shared" si="13"/>
        <v>0</v>
      </c>
      <c r="AE37" s="238">
        <f t="shared" si="13"/>
        <v>0</v>
      </c>
      <c r="AF37" s="238">
        <f t="shared" si="13"/>
        <v>0</v>
      </c>
      <c r="AG37" s="238">
        <f t="shared" si="13"/>
        <v>0</v>
      </c>
      <c r="AH37" s="238">
        <f t="shared" si="13"/>
        <v>0</v>
      </c>
      <c r="AI37" s="463">
        <f t="shared" si="2"/>
        <v>0</v>
      </c>
    </row>
    <row r="38" spans="2:35" ht="12.75">
      <c r="B38" s="742" t="s">
        <v>387</v>
      </c>
      <c r="C38" s="257" t="s">
        <v>306</v>
      </c>
      <c r="D38" s="258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463"/>
      <c r="R38" s="482"/>
      <c r="S38" s="246"/>
      <c r="T38" s="742" t="s">
        <v>387</v>
      </c>
      <c r="U38" s="257" t="s">
        <v>306</v>
      </c>
      <c r="V38" s="1156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463">
        <f t="shared" si="2"/>
        <v>0</v>
      </c>
    </row>
    <row r="39" spans="2:35" ht="12.75">
      <c r="B39" s="742" t="s">
        <v>388</v>
      </c>
      <c r="C39" s="462" t="s">
        <v>539</v>
      </c>
      <c r="D39" s="258" t="s">
        <v>299</v>
      </c>
      <c r="E39" s="826">
        <f>+'10 Alokacija MOP i tarife'!E102</f>
        <v>0</v>
      </c>
      <c r="F39" s="826">
        <f>+'10 Alokacija MOP i tarife'!F102</f>
        <v>0</v>
      </c>
      <c r="G39" s="826">
        <f>+'10 Alokacija MOP i tarife'!G102</f>
        <v>0</v>
      </c>
      <c r="H39" s="826">
        <f>+'10 Alokacija MOP i tarife'!H102</f>
        <v>0</v>
      </c>
      <c r="I39" s="826">
        <f>+'10 Alokacija MOP i tarife'!I102</f>
        <v>0</v>
      </c>
      <c r="J39" s="826">
        <f>+'10 Alokacija MOP i tarife'!J102</f>
        <v>0</v>
      </c>
      <c r="K39" s="826">
        <f>+'10 Alokacija MOP i tarife'!K102</f>
        <v>0</v>
      </c>
      <c r="L39" s="826">
        <f>+'10 Alokacija MOP i tarife'!L102</f>
        <v>0</v>
      </c>
      <c r="M39" s="826">
        <f>+'10 Alokacija MOP i tarife'!M102</f>
        <v>0</v>
      </c>
      <c r="N39" s="826">
        <f>+'10 Alokacija MOP i tarife'!N102</f>
        <v>0</v>
      </c>
      <c r="O39" s="826">
        <f>+'10 Alokacija MOP i tarife'!O102</f>
        <v>0</v>
      </c>
      <c r="P39" s="826">
        <f>+'10 Alokacija MOP i tarife'!P102</f>
        <v>0</v>
      </c>
      <c r="Q39" s="261">
        <f>SUM(E39:P39)</f>
        <v>0</v>
      </c>
      <c r="R39" s="677"/>
      <c r="S39" s="246"/>
      <c r="T39" s="742" t="s">
        <v>388</v>
      </c>
      <c r="U39" s="462" t="s">
        <v>539</v>
      </c>
      <c r="V39" s="1154"/>
      <c r="W39" s="238">
        <f>+E39*$V39</f>
        <v>0</v>
      </c>
      <c r="X39" s="238">
        <f>+F39*$V39</f>
        <v>0</v>
      </c>
      <c r="Y39" s="238">
        <f>+G39*$V39</f>
        <v>0</v>
      </c>
      <c r="Z39" s="238">
        <f>+H39*$V39</f>
        <v>0</v>
      </c>
      <c r="AA39" s="238">
        <f>+I39*$V39</f>
        <v>0</v>
      </c>
      <c r="AB39" s="238">
        <f>+J39*$V39</f>
        <v>0</v>
      </c>
      <c r="AC39" s="238">
        <f>+K39*$V39</f>
        <v>0</v>
      </c>
      <c r="AD39" s="238">
        <f>+L39*$V39</f>
        <v>0</v>
      </c>
      <c r="AE39" s="238">
        <f>+M39*$V39</f>
        <v>0</v>
      </c>
      <c r="AF39" s="238">
        <f>+N39*$V39</f>
        <v>0</v>
      </c>
      <c r="AG39" s="238">
        <f>+O39*$V39</f>
        <v>0</v>
      </c>
      <c r="AH39" s="238">
        <f>+P39*$V39</f>
        <v>0</v>
      </c>
      <c r="AI39" s="261">
        <f t="shared" si="2"/>
        <v>0</v>
      </c>
    </row>
    <row r="40" spans="2:35" ht="12.75">
      <c r="B40" s="742" t="s">
        <v>389</v>
      </c>
      <c r="C40" s="257" t="s">
        <v>300</v>
      </c>
      <c r="D40" s="258" t="s">
        <v>301</v>
      </c>
      <c r="E40" s="826">
        <f>E41+E42</f>
        <v>0</v>
      </c>
      <c r="F40" s="826">
        <f aca="true" t="shared" si="14" ref="F40:P40">F41+F42</f>
        <v>0</v>
      </c>
      <c r="G40" s="826">
        <f t="shared" si="14"/>
        <v>0</v>
      </c>
      <c r="H40" s="826">
        <f t="shared" si="14"/>
        <v>0</v>
      </c>
      <c r="I40" s="826">
        <f t="shared" si="14"/>
        <v>0</v>
      </c>
      <c r="J40" s="826">
        <f t="shared" si="14"/>
        <v>0</v>
      </c>
      <c r="K40" s="826">
        <f t="shared" si="14"/>
        <v>0</v>
      </c>
      <c r="L40" s="826">
        <f t="shared" si="14"/>
        <v>0</v>
      </c>
      <c r="M40" s="826">
        <f t="shared" si="14"/>
        <v>0</v>
      </c>
      <c r="N40" s="826">
        <f t="shared" si="14"/>
        <v>0</v>
      </c>
      <c r="O40" s="826">
        <f t="shared" si="14"/>
        <v>0</v>
      </c>
      <c r="P40" s="826">
        <f t="shared" si="14"/>
        <v>0</v>
      </c>
      <c r="Q40" s="261">
        <f>SUM(E40:P40)</f>
        <v>0</v>
      </c>
      <c r="R40" s="677"/>
      <c r="S40" s="246"/>
      <c r="T40" s="742" t="s">
        <v>389</v>
      </c>
      <c r="U40" s="257" t="s">
        <v>300</v>
      </c>
      <c r="V40" s="1155"/>
      <c r="W40" s="238">
        <f>W41+W42</f>
        <v>0</v>
      </c>
      <c r="X40" s="238">
        <f>X41+X42</f>
        <v>0</v>
      </c>
      <c r="Y40" s="238">
        <f aca="true" t="shared" si="15" ref="Y40:AH40">Y41+Y42</f>
        <v>0</v>
      </c>
      <c r="Z40" s="238">
        <f t="shared" si="15"/>
        <v>0</v>
      </c>
      <c r="AA40" s="238">
        <f t="shared" si="15"/>
        <v>0</v>
      </c>
      <c r="AB40" s="238">
        <f t="shared" si="15"/>
        <v>0</v>
      </c>
      <c r="AC40" s="238">
        <f t="shared" si="15"/>
        <v>0</v>
      </c>
      <c r="AD40" s="238">
        <f t="shared" si="15"/>
        <v>0</v>
      </c>
      <c r="AE40" s="238">
        <f t="shared" si="15"/>
        <v>0</v>
      </c>
      <c r="AF40" s="238">
        <f t="shared" si="15"/>
        <v>0</v>
      </c>
      <c r="AG40" s="238">
        <f t="shared" si="15"/>
        <v>0</v>
      </c>
      <c r="AH40" s="238">
        <f t="shared" si="15"/>
        <v>0</v>
      </c>
      <c r="AI40" s="261">
        <f t="shared" si="2"/>
        <v>0</v>
      </c>
    </row>
    <row r="41" spans="2:35" ht="12.75">
      <c r="B41" s="742" t="s">
        <v>385</v>
      </c>
      <c r="C41" s="263" t="s">
        <v>545</v>
      </c>
      <c r="D41" s="258" t="s">
        <v>301</v>
      </c>
      <c r="E41" s="826">
        <f>+'10 Alokacija MOP i tarife'!E105+'10 Alokacija MOP i tarife'!E107</f>
        <v>0</v>
      </c>
      <c r="F41" s="826">
        <f>+'10 Alokacija MOP i tarife'!F105+'10 Alokacija MOP i tarife'!F107</f>
        <v>0</v>
      </c>
      <c r="G41" s="826">
        <f>+'10 Alokacija MOP i tarife'!G105+'10 Alokacija MOP i tarife'!G107</f>
        <v>0</v>
      </c>
      <c r="H41" s="826">
        <f>+'10 Alokacija MOP i tarife'!H105+'10 Alokacija MOP i tarife'!H107</f>
        <v>0</v>
      </c>
      <c r="I41" s="826">
        <f>+'10 Alokacija MOP i tarife'!I105+'10 Alokacija MOP i tarife'!I107</f>
        <v>0</v>
      </c>
      <c r="J41" s="826">
        <f>+'10 Alokacija MOP i tarife'!J105+'10 Alokacija MOP i tarife'!J107</f>
        <v>0</v>
      </c>
      <c r="K41" s="826">
        <f>+'10 Alokacija MOP i tarife'!K105+'10 Alokacija MOP i tarife'!K107</f>
        <v>0</v>
      </c>
      <c r="L41" s="826">
        <f>+'10 Alokacija MOP i tarife'!L105+'10 Alokacija MOP i tarife'!L107</f>
        <v>0</v>
      </c>
      <c r="M41" s="826">
        <f>+'10 Alokacija MOP i tarife'!M105+'10 Alokacija MOP i tarife'!M107</f>
        <v>0</v>
      </c>
      <c r="N41" s="826">
        <f>+'10 Alokacija MOP i tarife'!N105+'10 Alokacija MOP i tarife'!N107</f>
        <v>0</v>
      </c>
      <c r="O41" s="826">
        <f>+'10 Alokacija MOP i tarife'!O105+'10 Alokacija MOP i tarife'!O107</f>
        <v>0</v>
      </c>
      <c r="P41" s="826">
        <f>+'10 Alokacija MOP i tarife'!P105+'10 Alokacija MOP i tarife'!P107</f>
        <v>0</v>
      </c>
      <c r="Q41" s="261">
        <f>SUM(E41:P41)</f>
        <v>0</v>
      </c>
      <c r="R41" s="677"/>
      <c r="S41" s="246"/>
      <c r="T41" s="742" t="s">
        <v>385</v>
      </c>
      <c r="U41" s="263" t="s">
        <v>545</v>
      </c>
      <c r="V41" s="1154"/>
      <c r="W41" s="238">
        <f>+E41*$V41</f>
        <v>0</v>
      </c>
      <c r="X41" s="238">
        <f>+F41*$V41</f>
        <v>0</v>
      </c>
      <c r="Y41" s="238">
        <f>+G41*$V41</f>
        <v>0</v>
      </c>
      <c r="Z41" s="238">
        <f>+H41*$V41</f>
        <v>0</v>
      </c>
      <c r="AA41" s="238">
        <f>+I41*$V41</f>
        <v>0</v>
      </c>
      <c r="AB41" s="238">
        <f>+J41*$V41</f>
        <v>0</v>
      </c>
      <c r="AC41" s="238">
        <f>+K41*$V41</f>
        <v>0</v>
      </c>
      <c r="AD41" s="238">
        <f>+L41*$V41</f>
        <v>0</v>
      </c>
      <c r="AE41" s="238">
        <f>+M41*$V41</f>
        <v>0</v>
      </c>
      <c r="AF41" s="238">
        <f>+N41*$V41</f>
        <v>0</v>
      </c>
      <c r="AG41" s="238">
        <f>+O41*$V41</f>
        <v>0</v>
      </c>
      <c r="AH41" s="238">
        <f>+P41*$V41</f>
        <v>0</v>
      </c>
      <c r="AI41" s="261">
        <f t="shared" si="2"/>
        <v>0</v>
      </c>
    </row>
    <row r="42" spans="2:35" ht="12.75">
      <c r="B42" s="745" t="s">
        <v>386</v>
      </c>
      <c r="C42" s="263" t="s">
        <v>546</v>
      </c>
      <c r="D42" s="258" t="s">
        <v>301</v>
      </c>
      <c r="E42" s="826">
        <f>+'10 Alokacija MOP i tarife'!E104+'10 Alokacija MOP i tarife'!E106+'10 Alokacija MOP i tarife'!E108</f>
        <v>0</v>
      </c>
      <c r="F42" s="826">
        <f>+'10 Alokacija MOP i tarife'!F104+'10 Alokacija MOP i tarife'!F106+'10 Alokacija MOP i tarife'!F108</f>
        <v>0</v>
      </c>
      <c r="G42" s="826">
        <f>+'10 Alokacija MOP i tarife'!G104+'10 Alokacija MOP i tarife'!G106+'10 Alokacija MOP i tarife'!G108</f>
        <v>0</v>
      </c>
      <c r="H42" s="826">
        <f>+'10 Alokacija MOP i tarife'!H104+'10 Alokacija MOP i tarife'!H106+'10 Alokacija MOP i tarife'!H108</f>
        <v>0</v>
      </c>
      <c r="I42" s="826">
        <f>+'10 Alokacija MOP i tarife'!I104+'10 Alokacija MOP i tarife'!I106+'10 Alokacija MOP i tarife'!I108</f>
        <v>0</v>
      </c>
      <c r="J42" s="826">
        <f>+'10 Alokacija MOP i tarife'!J104+'10 Alokacija MOP i tarife'!J106+'10 Alokacija MOP i tarife'!J108</f>
        <v>0</v>
      </c>
      <c r="K42" s="826">
        <f>+'10 Alokacija MOP i tarife'!K104+'10 Alokacija MOP i tarife'!K106+'10 Alokacija MOP i tarife'!K108</f>
        <v>0</v>
      </c>
      <c r="L42" s="826">
        <f>+'10 Alokacija MOP i tarife'!L104+'10 Alokacija MOP i tarife'!L106+'10 Alokacija MOP i tarife'!L108</f>
        <v>0</v>
      </c>
      <c r="M42" s="826">
        <f>+'10 Alokacija MOP i tarife'!M104+'10 Alokacija MOP i tarife'!M106+'10 Alokacija MOP i tarife'!M108</f>
        <v>0</v>
      </c>
      <c r="N42" s="826">
        <f>+'10 Alokacija MOP i tarife'!N104+'10 Alokacija MOP i tarife'!N106+'10 Alokacija MOP i tarife'!N108</f>
        <v>0</v>
      </c>
      <c r="O42" s="826">
        <f>+'10 Alokacija MOP i tarife'!O104+'10 Alokacija MOP i tarife'!O106+'10 Alokacija MOP i tarife'!O108</f>
        <v>0</v>
      </c>
      <c r="P42" s="826">
        <f>+'10 Alokacija MOP i tarife'!P104+'10 Alokacija MOP i tarife'!P106+'10 Alokacija MOP i tarife'!P108</f>
        <v>0</v>
      </c>
      <c r="Q42" s="261">
        <f>SUM(E42:P42)</f>
        <v>0</v>
      </c>
      <c r="R42" s="677"/>
      <c r="S42" s="246"/>
      <c r="T42" s="745" t="s">
        <v>386</v>
      </c>
      <c r="U42" s="263" t="s">
        <v>546</v>
      </c>
      <c r="V42" s="1154"/>
      <c r="W42" s="238">
        <f>+E42*$V42</f>
        <v>0</v>
      </c>
      <c r="X42" s="238">
        <f>+F42*$V42</f>
        <v>0</v>
      </c>
      <c r="Y42" s="238">
        <f>+G42*$V42</f>
        <v>0</v>
      </c>
      <c r="Z42" s="238">
        <f>+H42*$V42</f>
        <v>0</v>
      </c>
      <c r="AA42" s="238">
        <f>+I42*$V42</f>
        <v>0</v>
      </c>
      <c r="AB42" s="238">
        <f>+J42*$V42</f>
        <v>0</v>
      </c>
      <c r="AC42" s="238">
        <f>+K42*$V42</f>
        <v>0</v>
      </c>
      <c r="AD42" s="238">
        <f>+L42*$V42</f>
        <v>0</v>
      </c>
      <c r="AE42" s="238">
        <f>+M42*$V42</f>
        <v>0</v>
      </c>
      <c r="AF42" s="238">
        <f>+N42*$V42</f>
        <v>0</v>
      </c>
      <c r="AG42" s="238">
        <f>+O42*$V42</f>
        <v>0</v>
      </c>
      <c r="AH42" s="238">
        <f>+P42*$V42</f>
        <v>0</v>
      </c>
      <c r="AI42" s="261">
        <f t="shared" si="2"/>
        <v>0</v>
      </c>
    </row>
    <row r="43" spans="2:35" ht="12.75">
      <c r="B43" s="745"/>
      <c r="C43" s="262" t="s">
        <v>331</v>
      </c>
      <c r="D43" s="265"/>
      <c r="E43" s="826">
        <f>+E46</f>
        <v>0</v>
      </c>
      <c r="F43" s="826">
        <f aca="true" t="shared" si="16" ref="F43:P43">+F46</f>
        <v>0</v>
      </c>
      <c r="G43" s="826">
        <f t="shared" si="16"/>
        <v>0</v>
      </c>
      <c r="H43" s="826">
        <f t="shared" si="16"/>
        <v>0</v>
      </c>
      <c r="I43" s="826">
        <f t="shared" si="16"/>
        <v>0</v>
      </c>
      <c r="J43" s="826">
        <f t="shared" si="16"/>
        <v>0</v>
      </c>
      <c r="K43" s="826">
        <f t="shared" si="16"/>
        <v>0</v>
      </c>
      <c r="L43" s="826">
        <f t="shared" si="16"/>
        <v>0</v>
      </c>
      <c r="M43" s="826">
        <f t="shared" si="16"/>
        <v>0</v>
      </c>
      <c r="N43" s="826">
        <f t="shared" si="16"/>
        <v>0</v>
      </c>
      <c r="O43" s="826">
        <f t="shared" si="16"/>
        <v>0</v>
      </c>
      <c r="P43" s="826">
        <f t="shared" si="16"/>
        <v>0</v>
      </c>
      <c r="Q43" s="463">
        <f>SUM(E43:P43)</f>
        <v>0</v>
      </c>
      <c r="R43" s="482"/>
      <c r="S43" s="246"/>
      <c r="T43" s="745"/>
      <c r="U43" s="262" t="s">
        <v>331</v>
      </c>
      <c r="V43" s="1155"/>
      <c r="W43" s="238">
        <f>+W45+W46</f>
        <v>0</v>
      </c>
      <c r="X43" s="238">
        <f>+X45+X46</f>
        <v>0</v>
      </c>
      <c r="Y43" s="238">
        <f aca="true" t="shared" si="17" ref="Y43:AH43">+Y45+Y46</f>
        <v>0</v>
      </c>
      <c r="Z43" s="238">
        <f t="shared" si="17"/>
        <v>0</v>
      </c>
      <c r="AA43" s="238">
        <f t="shared" si="17"/>
        <v>0</v>
      </c>
      <c r="AB43" s="238">
        <f t="shared" si="17"/>
        <v>0</v>
      </c>
      <c r="AC43" s="238">
        <f t="shared" si="17"/>
        <v>0</v>
      </c>
      <c r="AD43" s="238">
        <f t="shared" si="17"/>
        <v>0</v>
      </c>
      <c r="AE43" s="238">
        <f t="shared" si="17"/>
        <v>0</v>
      </c>
      <c r="AF43" s="238">
        <f t="shared" si="17"/>
        <v>0</v>
      </c>
      <c r="AG43" s="238">
        <f t="shared" si="17"/>
        <v>0</v>
      </c>
      <c r="AH43" s="238">
        <f t="shared" si="17"/>
        <v>0</v>
      </c>
      <c r="AI43" s="463">
        <f t="shared" si="2"/>
        <v>0</v>
      </c>
    </row>
    <row r="44" spans="2:35" ht="12.75">
      <c r="B44" s="745" t="s">
        <v>390</v>
      </c>
      <c r="C44" s="257" t="s">
        <v>306</v>
      </c>
      <c r="D44" s="258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463"/>
      <c r="R44" s="482"/>
      <c r="S44" s="246"/>
      <c r="T44" s="745" t="s">
        <v>390</v>
      </c>
      <c r="U44" s="257" t="s">
        <v>306</v>
      </c>
      <c r="V44" s="1156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463">
        <f t="shared" si="2"/>
        <v>0</v>
      </c>
    </row>
    <row r="45" spans="2:35" ht="12.75">
      <c r="B45" s="745" t="s">
        <v>391</v>
      </c>
      <c r="C45" s="462" t="s">
        <v>539</v>
      </c>
      <c r="D45" s="258" t="s">
        <v>299</v>
      </c>
      <c r="E45" s="826">
        <f>+'10 Alokacija MOP i tarife'!E111</f>
        <v>0</v>
      </c>
      <c r="F45" s="826">
        <f>+'10 Alokacija MOP i tarife'!F111</f>
        <v>0</v>
      </c>
      <c r="G45" s="826">
        <f>+'10 Alokacija MOP i tarife'!G111</f>
        <v>0</v>
      </c>
      <c r="H45" s="826">
        <f>+'10 Alokacija MOP i tarife'!H111</f>
        <v>0</v>
      </c>
      <c r="I45" s="826">
        <f>+'10 Alokacija MOP i tarife'!I111</f>
        <v>0</v>
      </c>
      <c r="J45" s="826">
        <f>+'10 Alokacija MOP i tarife'!J111</f>
        <v>0</v>
      </c>
      <c r="K45" s="826">
        <f>+'10 Alokacija MOP i tarife'!K111</f>
        <v>0</v>
      </c>
      <c r="L45" s="826">
        <f>+'10 Alokacija MOP i tarife'!L111</f>
        <v>0</v>
      </c>
      <c r="M45" s="826">
        <f>+'10 Alokacija MOP i tarife'!M111</f>
        <v>0</v>
      </c>
      <c r="N45" s="826">
        <f>+'10 Alokacija MOP i tarife'!N111</f>
        <v>0</v>
      </c>
      <c r="O45" s="826">
        <f>+'10 Alokacija MOP i tarife'!O111</f>
        <v>0</v>
      </c>
      <c r="P45" s="826">
        <f>+'10 Alokacija MOP i tarife'!P111</f>
        <v>0</v>
      </c>
      <c r="Q45" s="261">
        <f aca="true" t="shared" si="18" ref="Q45:Q53">SUM(E45:P45)</f>
        <v>0</v>
      </c>
      <c r="R45" s="677"/>
      <c r="S45" s="246"/>
      <c r="T45" s="745" t="s">
        <v>391</v>
      </c>
      <c r="U45" s="462" t="s">
        <v>539</v>
      </c>
      <c r="V45" s="1154"/>
      <c r="W45" s="238">
        <f>+E45*$V45</f>
        <v>0</v>
      </c>
      <c r="X45" s="238">
        <f>+F45*$V45</f>
        <v>0</v>
      </c>
      <c r="Y45" s="238">
        <f>+G45*$V45</f>
        <v>0</v>
      </c>
      <c r="Z45" s="238">
        <f>+H45*$V45</f>
        <v>0</v>
      </c>
      <c r="AA45" s="238">
        <f>+I45*$V45</f>
        <v>0</v>
      </c>
      <c r="AB45" s="238">
        <f>+J45*$V45</f>
        <v>0</v>
      </c>
      <c r="AC45" s="238">
        <f>+K45*$V45</f>
        <v>0</v>
      </c>
      <c r="AD45" s="238">
        <f>+L45*$V45</f>
        <v>0</v>
      </c>
      <c r="AE45" s="238">
        <f>+M45*$V45</f>
        <v>0</v>
      </c>
      <c r="AF45" s="238">
        <f>+N45*$V45</f>
        <v>0</v>
      </c>
      <c r="AG45" s="238">
        <f>+O45*$V45</f>
        <v>0</v>
      </c>
      <c r="AH45" s="238">
        <f>+P45*$V45</f>
        <v>0</v>
      </c>
      <c r="AI45" s="261">
        <f t="shared" si="2"/>
        <v>0</v>
      </c>
    </row>
    <row r="46" spans="2:35" ht="12.75">
      <c r="B46" s="745" t="s">
        <v>392</v>
      </c>
      <c r="C46" s="257" t="s">
        <v>300</v>
      </c>
      <c r="D46" s="258" t="s">
        <v>301</v>
      </c>
      <c r="E46" s="826">
        <f>E47+E50</f>
        <v>0</v>
      </c>
      <c r="F46" s="826">
        <f>F47+F50</f>
        <v>0</v>
      </c>
      <c r="G46" s="826">
        <f aca="true" t="shared" si="19" ref="G46:P46">G47+G50</f>
        <v>0</v>
      </c>
      <c r="H46" s="826">
        <f t="shared" si="19"/>
        <v>0</v>
      </c>
      <c r="I46" s="826">
        <f t="shared" si="19"/>
        <v>0</v>
      </c>
      <c r="J46" s="826">
        <f t="shared" si="19"/>
        <v>0</v>
      </c>
      <c r="K46" s="826">
        <f t="shared" si="19"/>
        <v>0</v>
      </c>
      <c r="L46" s="826">
        <f t="shared" si="19"/>
        <v>0</v>
      </c>
      <c r="M46" s="826">
        <f t="shared" si="19"/>
        <v>0</v>
      </c>
      <c r="N46" s="826">
        <f t="shared" si="19"/>
        <v>0</v>
      </c>
      <c r="O46" s="826">
        <f t="shared" si="19"/>
        <v>0</v>
      </c>
      <c r="P46" s="826">
        <f t="shared" si="19"/>
        <v>0</v>
      </c>
      <c r="Q46" s="261">
        <f t="shared" si="18"/>
        <v>0</v>
      </c>
      <c r="R46" s="677"/>
      <c r="S46" s="246"/>
      <c r="T46" s="745" t="s">
        <v>392</v>
      </c>
      <c r="U46" s="257" t="s">
        <v>300</v>
      </c>
      <c r="V46" s="1155"/>
      <c r="W46" s="238">
        <f>W47+W50</f>
        <v>0</v>
      </c>
      <c r="X46" s="238">
        <f>X47+X50</f>
        <v>0</v>
      </c>
      <c r="Y46" s="238">
        <f aca="true" t="shared" si="20" ref="Y46:AH46">Y47+Y50</f>
        <v>0</v>
      </c>
      <c r="Z46" s="238">
        <f t="shared" si="20"/>
        <v>0</v>
      </c>
      <c r="AA46" s="238">
        <f t="shared" si="20"/>
        <v>0</v>
      </c>
      <c r="AB46" s="238">
        <f t="shared" si="20"/>
        <v>0</v>
      </c>
      <c r="AC46" s="238">
        <f t="shared" si="20"/>
        <v>0</v>
      </c>
      <c r="AD46" s="238">
        <f t="shared" si="20"/>
        <v>0</v>
      </c>
      <c r="AE46" s="238">
        <f t="shared" si="20"/>
        <v>0</v>
      </c>
      <c r="AF46" s="238">
        <f t="shared" si="20"/>
        <v>0</v>
      </c>
      <c r="AG46" s="238">
        <f t="shared" si="20"/>
        <v>0</v>
      </c>
      <c r="AH46" s="238">
        <f t="shared" si="20"/>
        <v>0</v>
      </c>
      <c r="AI46" s="261">
        <f t="shared" si="2"/>
        <v>0</v>
      </c>
    </row>
    <row r="47" spans="2:35" ht="12.75">
      <c r="B47" s="745" t="s">
        <v>393</v>
      </c>
      <c r="C47" s="263" t="s">
        <v>547</v>
      </c>
      <c r="D47" s="258" t="s">
        <v>301</v>
      </c>
      <c r="E47" s="826">
        <f>E48+E49</f>
        <v>0</v>
      </c>
      <c r="F47" s="826">
        <f>F48+F49</f>
        <v>0</v>
      </c>
      <c r="G47" s="826">
        <f aca="true" t="shared" si="21" ref="G47:P47">G48+G49</f>
        <v>0</v>
      </c>
      <c r="H47" s="826">
        <f t="shared" si="21"/>
        <v>0</v>
      </c>
      <c r="I47" s="826">
        <f t="shared" si="21"/>
        <v>0</v>
      </c>
      <c r="J47" s="826">
        <f t="shared" si="21"/>
        <v>0</v>
      </c>
      <c r="K47" s="826">
        <f t="shared" si="21"/>
        <v>0</v>
      </c>
      <c r="L47" s="826">
        <f t="shared" si="21"/>
        <v>0</v>
      </c>
      <c r="M47" s="826">
        <f t="shared" si="21"/>
        <v>0</v>
      </c>
      <c r="N47" s="826">
        <f t="shared" si="21"/>
        <v>0</v>
      </c>
      <c r="O47" s="826">
        <f t="shared" si="21"/>
        <v>0</v>
      </c>
      <c r="P47" s="826">
        <f t="shared" si="21"/>
        <v>0</v>
      </c>
      <c r="Q47" s="261">
        <f t="shared" si="18"/>
        <v>0</v>
      </c>
      <c r="R47" s="677"/>
      <c r="S47" s="246"/>
      <c r="T47" s="745" t="s">
        <v>393</v>
      </c>
      <c r="U47" s="263" t="s">
        <v>547</v>
      </c>
      <c r="V47" s="1155"/>
      <c r="W47" s="238">
        <f>W48+W49</f>
        <v>0</v>
      </c>
      <c r="X47" s="238">
        <f>X48+X49</f>
        <v>0</v>
      </c>
      <c r="Y47" s="238">
        <f aca="true" t="shared" si="22" ref="Y47:AH47">Y48+Y49</f>
        <v>0</v>
      </c>
      <c r="Z47" s="238">
        <f t="shared" si="22"/>
        <v>0</v>
      </c>
      <c r="AA47" s="238">
        <f t="shared" si="22"/>
        <v>0</v>
      </c>
      <c r="AB47" s="238">
        <f t="shared" si="22"/>
        <v>0</v>
      </c>
      <c r="AC47" s="238">
        <f t="shared" si="22"/>
        <v>0</v>
      </c>
      <c r="AD47" s="238">
        <f t="shared" si="22"/>
        <v>0</v>
      </c>
      <c r="AE47" s="238">
        <f t="shared" si="22"/>
        <v>0</v>
      </c>
      <c r="AF47" s="238">
        <f t="shared" si="22"/>
        <v>0</v>
      </c>
      <c r="AG47" s="238">
        <f t="shared" si="22"/>
        <v>0</v>
      </c>
      <c r="AH47" s="238">
        <f t="shared" si="22"/>
        <v>0</v>
      </c>
      <c r="AI47" s="261">
        <f t="shared" si="2"/>
        <v>0</v>
      </c>
    </row>
    <row r="48" spans="2:35" ht="12.75">
      <c r="B48" s="745" t="s">
        <v>394</v>
      </c>
      <c r="C48" s="263" t="s">
        <v>548</v>
      </c>
      <c r="D48" s="258" t="s">
        <v>301</v>
      </c>
      <c r="E48" s="826">
        <f>+'10 Alokacija MOP i tarife'!E115+'10 Alokacija MOP i tarife'!E120</f>
        <v>0</v>
      </c>
      <c r="F48" s="826">
        <f>+'10 Alokacija MOP i tarife'!F115+'10 Alokacija MOP i tarife'!F120</f>
        <v>0</v>
      </c>
      <c r="G48" s="826">
        <f>+'10 Alokacija MOP i tarife'!G115+'10 Alokacija MOP i tarife'!G120</f>
        <v>0</v>
      </c>
      <c r="H48" s="826">
        <f>+'10 Alokacija MOP i tarife'!H115+'10 Alokacija MOP i tarife'!H120</f>
        <v>0</v>
      </c>
      <c r="I48" s="826">
        <f>+'10 Alokacija MOP i tarife'!I115+'10 Alokacija MOP i tarife'!I120</f>
        <v>0</v>
      </c>
      <c r="J48" s="826">
        <f>+'10 Alokacija MOP i tarife'!J115+'10 Alokacija MOP i tarife'!J120</f>
        <v>0</v>
      </c>
      <c r="K48" s="826">
        <f>+'10 Alokacija MOP i tarife'!K115+'10 Alokacija MOP i tarife'!K120</f>
        <v>0</v>
      </c>
      <c r="L48" s="826">
        <f>+'10 Alokacija MOP i tarife'!L115+'10 Alokacija MOP i tarife'!L120</f>
        <v>0</v>
      </c>
      <c r="M48" s="826">
        <f>+'10 Alokacija MOP i tarife'!M115+'10 Alokacija MOP i tarife'!M120</f>
        <v>0</v>
      </c>
      <c r="N48" s="826">
        <f>+'10 Alokacija MOP i tarife'!N115+'10 Alokacija MOP i tarife'!N120</f>
        <v>0</v>
      </c>
      <c r="O48" s="826">
        <f>+'10 Alokacija MOP i tarife'!O115+'10 Alokacija MOP i tarife'!O120</f>
        <v>0</v>
      </c>
      <c r="P48" s="826">
        <f>+'10 Alokacija MOP i tarife'!P115+'10 Alokacija MOP i tarife'!P120</f>
        <v>0</v>
      </c>
      <c r="Q48" s="261">
        <f t="shared" si="18"/>
        <v>0</v>
      </c>
      <c r="R48" s="677"/>
      <c r="S48" s="246"/>
      <c r="T48" s="745" t="s">
        <v>394</v>
      </c>
      <c r="U48" s="263" t="s">
        <v>548</v>
      </c>
      <c r="V48" s="1154"/>
      <c r="W48" s="238">
        <f>+E48*$V48</f>
        <v>0</v>
      </c>
      <c r="X48" s="238">
        <f>+F48*$V48</f>
        <v>0</v>
      </c>
      <c r="Y48" s="238">
        <f>+G48*$V48</f>
        <v>0</v>
      </c>
      <c r="Z48" s="238">
        <f>+H48*$V48</f>
        <v>0</v>
      </c>
      <c r="AA48" s="238">
        <f>+I48*$V48</f>
        <v>0</v>
      </c>
      <c r="AB48" s="238">
        <f>+J48*$V48</f>
        <v>0</v>
      </c>
      <c r="AC48" s="238">
        <f>+K48*$V48</f>
        <v>0</v>
      </c>
      <c r="AD48" s="238">
        <f>+L48*$V48</f>
        <v>0</v>
      </c>
      <c r="AE48" s="238">
        <f>+M48*$V48</f>
        <v>0</v>
      </c>
      <c r="AF48" s="238">
        <f>+N48*$V48</f>
        <v>0</v>
      </c>
      <c r="AG48" s="238">
        <f>+O48*$V48</f>
        <v>0</v>
      </c>
      <c r="AH48" s="238">
        <f>+P48*$V48</f>
        <v>0</v>
      </c>
      <c r="AI48" s="261">
        <f t="shared" si="2"/>
        <v>0</v>
      </c>
    </row>
    <row r="49" spans="2:35" ht="12.75">
      <c r="B49" s="745" t="s">
        <v>395</v>
      </c>
      <c r="C49" s="263" t="s">
        <v>549</v>
      </c>
      <c r="D49" s="258" t="s">
        <v>301</v>
      </c>
      <c r="E49" s="826">
        <f>+'10 Alokacija MOP i tarife'!E114+'10 Alokacija MOP i tarife'!E119+'10 Alokacija MOP i tarife'!E124</f>
        <v>0</v>
      </c>
      <c r="F49" s="826">
        <f>+'10 Alokacija MOP i tarife'!F114+'10 Alokacija MOP i tarife'!F119+'10 Alokacija MOP i tarife'!F124</f>
        <v>0</v>
      </c>
      <c r="G49" s="826">
        <f>+'10 Alokacija MOP i tarife'!G114+'10 Alokacija MOP i tarife'!G119+'10 Alokacija MOP i tarife'!G124</f>
        <v>0</v>
      </c>
      <c r="H49" s="826">
        <f>+'10 Alokacija MOP i tarife'!H114+'10 Alokacija MOP i tarife'!H119+'10 Alokacija MOP i tarife'!H124</f>
        <v>0</v>
      </c>
      <c r="I49" s="826">
        <f>+'10 Alokacija MOP i tarife'!I114+'10 Alokacija MOP i tarife'!I119+'10 Alokacija MOP i tarife'!I124</f>
        <v>0</v>
      </c>
      <c r="J49" s="826">
        <f>+'10 Alokacija MOP i tarife'!J114+'10 Alokacija MOP i tarife'!J119+'10 Alokacija MOP i tarife'!J124</f>
        <v>0</v>
      </c>
      <c r="K49" s="826">
        <f>+'10 Alokacija MOP i tarife'!K114+'10 Alokacija MOP i tarife'!K119+'10 Alokacija MOP i tarife'!K124</f>
        <v>0</v>
      </c>
      <c r="L49" s="826">
        <f>+'10 Alokacija MOP i tarife'!L114+'10 Alokacija MOP i tarife'!L119+'10 Alokacija MOP i tarife'!L124</f>
        <v>0</v>
      </c>
      <c r="M49" s="826">
        <f>+'10 Alokacija MOP i tarife'!M114+'10 Alokacija MOP i tarife'!M119+'10 Alokacija MOP i tarife'!M124</f>
        <v>0</v>
      </c>
      <c r="N49" s="826">
        <f>+'10 Alokacija MOP i tarife'!N114+'10 Alokacija MOP i tarife'!N119+'10 Alokacija MOP i tarife'!N124</f>
        <v>0</v>
      </c>
      <c r="O49" s="826">
        <f>+'10 Alokacija MOP i tarife'!O114+'10 Alokacija MOP i tarife'!O119+'10 Alokacija MOP i tarife'!O124</f>
        <v>0</v>
      </c>
      <c r="P49" s="826">
        <f>+'10 Alokacija MOP i tarife'!P114+'10 Alokacija MOP i tarife'!P119+'10 Alokacija MOP i tarife'!P124</f>
        <v>0</v>
      </c>
      <c r="Q49" s="261">
        <f t="shared" si="18"/>
        <v>0</v>
      </c>
      <c r="R49" s="677"/>
      <c r="S49" s="246"/>
      <c r="T49" s="745" t="s">
        <v>395</v>
      </c>
      <c r="U49" s="263" t="s">
        <v>549</v>
      </c>
      <c r="V49" s="1154"/>
      <c r="W49" s="238">
        <f>+E49*$V49</f>
        <v>0</v>
      </c>
      <c r="X49" s="238">
        <f>+F49*$V49</f>
        <v>0</v>
      </c>
      <c r="Y49" s="238">
        <f>+G49*$V49</f>
        <v>0</v>
      </c>
      <c r="Z49" s="238">
        <f>+H49*$V49</f>
        <v>0</v>
      </c>
      <c r="AA49" s="238">
        <f>+I49*$V49</f>
        <v>0</v>
      </c>
      <c r="AB49" s="238">
        <f>+J49*$V49</f>
        <v>0</v>
      </c>
      <c r="AC49" s="238">
        <f>+K49*$V49</f>
        <v>0</v>
      </c>
      <c r="AD49" s="238">
        <f>+L49*$V49</f>
        <v>0</v>
      </c>
      <c r="AE49" s="238">
        <f>+M49*$V49</f>
        <v>0</v>
      </c>
      <c r="AF49" s="238">
        <f>+N49*$V49</f>
        <v>0</v>
      </c>
      <c r="AG49" s="238">
        <f>+O49*$V49</f>
        <v>0</v>
      </c>
      <c r="AH49" s="238">
        <f>+P49*$V49</f>
        <v>0</v>
      </c>
      <c r="AI49" s="261">
        <f t="shared" si="2"/>
        <v>0</v>
      </c>
    </row>
    <row r="50" spans="2:35" ht="12.75">
      <c r="B50" s="745" t="s">
        <v>396</v>
      </c>
      <c r="C50" s="263" t="s">
        <v>550</v>
      </c>
      <c r="D50" s="258" t="s">
        <v>301</v>
      </c>
      <c r="E50" s="826">
        <f>E51+E52</f>
        <v>0</v>
      </c>
      <c r="F50" s="826">
        <f aca="true" t="shared" si="23" ref="F50:P50">F51+F52</f>
        <v>0</v>
      </c>
      <c r="G50" s="826">
        <f t="shared" si="23"/>
        <v>0</v>
      </c>
      <c r="H50" s="826">
        <f t="shared" si="23"/>
        <v>0</v>
      </c>
      <c r="I50" s="826">
        <f t="shared" si="23"/>
        <v>0</v>
      </c>
      <c r="J50" s="826">
        <f t="shared" si="23"/>
        <v>0</v>
      </c>
      <c r="K50" s="826">
        <f t="shared" si="23"/>
        <v>0</v>
      </c>
      <c r="L50" s="826">
        <f t="shared" si="23"/>
        <v>0</v>
      </c>
      <c r="M50" s="826">
        <f t="shared" si="23"/>
        <v>0</v>
      </c>
      <c r="N50" s="826">
        <f t="shared" si="23"/>
        <v>0</v>
      </c>
      <c r="O50" s="826">
        <f t="shared" si="23"/>
        <v>0</v>
      </c>
      <c r="P50" s="826">
        <f t="shared" si="23"/>
        <v>0</v>
      </c>
      <c r="Q50" s="261">
        <f t="shared" si="18"/>
        <v>0</v>
      </c>
      <c r="R50" s="677"/>
      <c r="S50" s="246"/>
      <c r="T50" s="745" t="s">
        <v>396</v>
      </c>
      <c r="U50" s="263" t="s">
        <v>550</v>
      </c>
      <c r="V50" s="1155"/>
      <c r="W50" s="238">
        <f>W51+W52</f>
        <v>0</v>
      </c>
      <c r="X50" s="238">
        <f>X51+X52</f>
        <v>0</v>
      </c>
      <c r="Y50" s="238">
        <f aca="true" t="shared" si="24" ref="Y50:AH50">Y51+Y52</f>
        <v>0</v>
      </c>
      <c r="Z50" s="238">
        <f t="shared" si="24"/>
        <v>0</v>
      </c>
      <c r="AA50" s="238">
        <f t="shared" si="24"/>
        <v>0</v>
      </c>
      <c r="AB50" s="238">
        <f t="shared" si="24"/>
        <v>0</v>
      </c>
      <c r="AC50" s="238">
        <f t="shared" si="24"/>
        <v>0</v>
      </c>
      <c r="AD50" s="238">
        <f t="shared" si="24"/>
        <v>0</v>
      </c>
      <c r="AE50" s="238">
        <f t="shared" si="24"/>
        <v>0</v>
      </c>
      <c r="AF50" s="238">
        <f t="shared" si="24"/>
        <v>0</v>
      </c>
      <c r="AG50" s="238">
        <f t="shared" si="24"/>
        <v>0</v>
      </c>
      <c r="AH50" s="238">
        <f t="shared" si="24"/>
        <v>0</v>
      </c>
      <c r="AI50" s="261">
        <f t="shared" si="2"/>
        <v>0</v>
      </c>
    </row>
    <row r="51" spans="2:35" ht="12.75">
      <c r="B51" s="745" t="s">
        <v>397</v>
      </c>
      <c r="C51" s="263" t="s">
        <v>548</v>
      </c>
      <c r="D51" s="258" t="s">
        <v>301</v>
      </c>
      <c r="E51" s="826">
        <f>+'10 Alokacija MOP i tarife'!E117+'10 Alokacija MOP i tarife'!E122</f>
        <v>0</v>
      </c>
      <c r="F51" s="826">
        <f>+'10 Alokacija MOP i tarife'!F117+'10 Alokacija MOP i tarife'!F122</f>
        <v>0</v>
      </c>
      <c r="G51" s="826">
        <f>+'10 Alokacija MOP i tarife'!G117+'10 Alokacija MOP i tarife'!G122</f>
        <v>0</v>
      </c>
      <c r="H51" s="826">
        <f>+'10 Alokacija MOP i tarife'!H117+'10 Alokacija MOP i tarife'!H122</f>
        <v>0</v>
      </c>
      <c r="I51" s="826">
        <f>+'10 Alokacija MOP i tarife'!I117+'10 Alokacija MOP i tarife'!I122</f>
        <v>0</v>
      </c>
      <c r="J51" s="826">
        <f>+'10 Alokacija MOP i tarife'!J117+'10 Alokacija MOP i tarife'!J122</f>
        <v>0</v>
      </c>
      <c r="K51" s="826">
        <f>+'10 Alokacija MOP i tarife'!K117+'10 Alokacija MOP i tarife'!K122</f>
        <v>0</v>
      </c>
      <c r="L51" s="826">
        <f>+'10 Alokacija MOP i tarife'!L117+'10 Alokacija MOP i tarife'!L122</f>
        <v>0</v>
      </c>
      <c r="M51" s="826">
        <f>+'10 Alokacija MOP i tarife'!M117+'10 Alokacija MOP i tarife'!M122</f>
        <v>0</v>
      </c>
      <c r="N51" s="826">
        <f>+'10 Alokacija MOP i tarife'!N117+'10 Alokacija MOP i tarife'!N122</f>
        <v>0</v>
      </c>
      <c r="O51" s="826">
        <f>+'10 Alokacija MOP i tarife'!O117+'10 Alokacija MOP i tarife'!O122</f>
        <v>0</v>
      </c>
      <c r="P51" s="826">
        <f>+'10 Alokacija MOP i tarife'!P117+'10 Alokacija MOP i tarife'!P122</f>
        <v>0</v>
      </c>
      <c r="Q51" s="261">
        <f t="shared" si="18"/>
        <v>0</v>
      </c>
      <c r="R51" s="677"/>
      <c r="S51" s="246"/>
      <c r="T51" s="745" t="s">
        <v>397</v>
      </c>
      <c r="U51" s="263" t="s">
        <v>548</v>
      </c>
      <c r="V51" s="1154"/>
      <c r="W51" s="238">
        <f>+E51*$V51</f>
        <v>0</v>
      </c>
      <c r="X51" s="238">
        <f>+F51*$V51</f>
        <v>0</v>
      </c>
      <c r="Y51" s="238">
        <f>+G51*$V51</f>
        <v>0</v>
      </c>
      <c r="Z51" s="238">
        <f>+H51*$V51</f>
        <v>0</v>
      </c>
      <c r="AA51" s="238">
        <f>+I51*$V51</f>
        <v>0</v>
      </c>
      <c r="AB51" s="238">
        <f>+J51*$V51</f>
        <v>0</v>
      </c>
      <c r="AC51" s="238">
        <f>+K51*$V51</f>
        <v>0</v>
      </c>
      <c r="AD51" s="238">
        <f>+L51*$V51</f>
        <v>0</v>
      </c>
      <c r="AE51" s="238">
        <f>+M51*$V51</f>
        <v>0</v>
      </c>
      <c r="AF51" s="238">
        <f>+N51*$V51</f>
        <v>0</v>
      </c>
      <c r="AG51" s="238">
        <f>+O51*$V51</f>
        <v>0</v>
      </c>
      <c r="AH51" s="238">
        <f>+P51*$V51</f>
        <v>0</v>
      </c>
      <c r="AI51" s="261">
        <f t="shared" si="2"/>
        <v>0</v>
      </c>
    </row>
    <row r="52" spans="2:35" ht="12.75">
      <c r="B52" s="745" t="s">
        <v>398</v>
      </c>
      <c r="C52" s="263" t="s">
        <v>549</v>
      </c>
      <c r="D52" s="258" t="s">
        <v>301</v>
      </c>
      <c r="E52" s="826">
        <f>+'10 Alokacija MOP i tarife'!E116+'10 Alokacija MOP i tarife'!E121+'10 Alokacija MOP i tarife'!E125</f>
        <v>0</v>
      </c>
      <c r="F52" s="826">
        <f>+'10 Alokacija MOP i tarife'!F116+'10 Alokacija MOP i tarife'!F121+'10 Alokacija MOP i tarife'!F125</f>
        <v>0</v>
      </c>
      <c r="G52" s="826">
        <f>+'10 Alokacija MOP i tarife'!G116+'10 Alokacija MOP i tarife'!G121+'10 Alokacija MOP i tarife'!G125</f>
        <v>0</v>
      </c>
      <c r="H52" s="826">
        <f>+'10 Alokacija MOP i tarife'!H116+'10 Alokacija MOP i tarife'!H121+'10 Alokacija MOP i tarife'!H125</f>
        <v>0</v>
      </c>
      <c r="I52" s="826">
        <f>+'10 Alokacija MOP i tarife'!I116+'10 Alokacija MOP i tarife'!I121+'10 Alokacija MOP i tarife'!I125</f>
        <v>0</v>
      </c>
      <c r="J52" s="826">
        <f>+'10 Alokacija MOP i tarife'!J116+'10 Alokacija MOP i tarife'!J121+'10 Alokacija MOP i tarife'!J125</f>
        <v>0</v>
      </c>
      <c r="K52" s="826">
        <f>+'10 Alokacija MOP i tarife'!K116+'10 Alokacija MOP i tarife'!K121+'10 Alokacija MOP i tarife'!K125</f>
        <v>0</v>
      </c>
      <c r="L52" s="826">
        <f>+'10 Alokacija MOP i tarife'!L116+'10 Alokacija MOP i tarife'!L121+'10 Alokacija MOP i tarife'!L125</f>
        <v>0</v>
      </c>
      <c r="M52" s="826">
        <f>+'10 Alokacija MOP i tarife'!M116+'10 Alokacija MOP i tarife'!M121+'10 Alokacija MOP i tarife'!M125</f>
        <v>0</v>
      </c>
      <c r="N52" s="826">
        <f>+'10 Alokacija MOP i tarife'!N116+'10 Alokacija MOP i tarife'!N121+'10 Alokacija MOP i tarife'!N125</f>
        <v>0</v>
      </c>
      <c r="O52" s="826">
        <f>+'10 Alokacija MOP i tarife'!O116+'10 Alokacija MOP i tarife'!O121+'10 Alokacija MOP i tarife'!O125</f>
        <v>0</v>
      </c>
      <c r="P52" s="826">
        <f>+'10 Alokacija MOP i tarife'!P116+'10 Alokacija MOP i tarife'!P121+'10 Alokacija MOP i tarife'!P125</f>
        <v>0</v>
      </c>
      <c r="Q52" s="261">
        <f t="shared" si="18"/>
        <v>0</v>
      </c>
      <c r="R52" s="677"/>
      <c r="S52" s="246"/>
      <c r="T52" s="745" t="s">
        <v>398</v>
      </c>
      <c r="U52" s="263" t="s">
        <v>549</v>
      </c>
      <c r="V52" s="1154"/>
      <c r="W52" s="238">
        <f>+E52*$V52</f>
        <v>0</v>
      </c>
      <c r="X52" s="238">
        <f>+F52*$V52</f>
        <v>0</v>
      </c>
      <c r="Y52" s="238">
        <f>+G52*$V52</f>
        <v>0</v>
      </c>
      <c r="Z52" s="238">
        <f>+H52*$V52</f>
        <v>0</v>
      </c>
      <c r="AA52" s="238">
        <f>+I52*$V52</f>
        <v>0</v>
      </c>
      <c r="AB52" s="238">
        <f>+J52*$V52</f>
        <v>0</v>
      </c>
      <c r="AC52" s="238">
        <f>+K52*$V52</f>
        <v>0</v>
      </c>
      <c r="AD52" s="238">
        <f>+L52*$V52</f>
        <v>0</v>
      </c>
      <c r="AE52" s="238">
        <f>+M52*$V52</f>
        <v>0</v>
      </c>
      <c r="AF52" s="238">
        <f>+N52*$V52</f>
        <v>0</v>
      </c>
      <c r="AG52" s="238">
        <f>+O52*$V52</f>
        <v>0</v>
      </c>
      <c r="AH52" s="238">
        <f>+P52*$V52</f>
        <v>0</v>
      </c>
      <c r="AI52" s="261">
        <f t="shared" si="2"/>
        <v>0</v>
      </c>
    </row>
    <row r="53" spans="2:35" ht="12.75">
      <c r="B53" s="745" t="s">
        <v>31</v>
      </c>
      <c r="C53" s="257" t="s">
        <v>339</v>
      </c>
      <c r="D53" s="258" t="s">
        <v>301</v>
      </c>
      <c r="E53" s="826">
        <f>E54+E58+E64+E70</f>
        <v>0</v>
      </c>
      <c r="F53" s="826">
        <f>F54+F58+F64+F70</f>
        <v>0</v>
      </c>
      <c r="G53" s="826">
        <f aca="true" t="shared" si="25" ref="G53:O53">G54+G58+G64+G70</f>
        <v>0</v>
      </c>
      <c r="H53" s="826">
        <f t="shared" si="25"/>
        <v>0</v>
      </c>
      <c r="I53" s="826">
        <f t="shared" si="25"/>
        <v>0</v>
      </c>
      <c r="J53" s="826">
        <f t="shared" si="25"/>
        <v>0</v>
      </c>
      <c r="K53" s="826">
        <f t="shared" si="25"/>
        <v>0</v>
      </c>
      <c r="L53" s="826">
        <f t="shared" si="25"/>
        <v>0</v>
      </c>
      <c r="M53" s="826">
        <f t="shared" si="25"/>
        <v>0</v>
      </c>
      <c r="N53" s="826">
        <f t="shared" si="25"/>
        <v>0</v>
      </c>
      <c r="O53" s="826">
        <f t="shared" si="25"/>
        <v>0</v>
      </c>
      <c r="P53" s="826">
        <f>P54+P58+P64+P70</f>
        <v>0</v>
      </c>
      <c r="Q53" s="261">
        <f t="shared" si="18"/>
        <v>0</v>
      </c>
      <c r="R53" s="677"/>
      <c r="S53" s="246"/>
      <c r="T53" s="745" t="s">
        <v>31</v>
      </c>
      <c r="U53" s="257" t="s">
        <v>339</v>
      </c>
      <c r="V53" s="1155"/>
      <c r="W53" s="238">
        <f>W54+W58+W64+W70</f>
        <v>0</v>
      </c>
      <c r="X53" s="238">
        <f>X54+X58+X64+X70</f>
        <v>0</v>
      </c>
      <c r="Y53" s="238">
        <f aca="true" t="shared" si="26" ref="Y53:AH53">Y54+Y58+Y64+Y70</f>
        <v>0</v>
      </c>
      <c r="Z53" s="238">
        <f t="shared" si="26"/>
        <v>0</v>
      </c>
      <c r="AA53" s="238">
        <f t="shared" si="26"/>
        <v>0</v>
      </c>
      <c r="AB53" s="238">
        <f t="shared" si="26"/>
        <v>0</v>
      </c>
      <c r="AC53" s="238">
        <f t="shared" si="26"/>
        <v>0</v>
      </c>
      <c r="AD53" s="238">
        <f t="shared" si="26"/>
        <v>0</v>
      </c>
      <c r="AE53" s="238">
        <f t="shared" si="26"/>
        <v>0</v>
      </c>
      <c r="AF53" s="238">
        <f t="shared" si="26"/>
        <v>0</v>
      </c>
      <c r="AG53" s="238">
        <f t="shared" si="26"/>
        <v>0</v>
      </c>
      <c r="AH53" s="238">
        <f t="shared" si="26"/>
        <v>0</v>
      </c>
      <c r="AI53" s="261">
        <f t="shared" si="2"/>
        <v>0</v>
      </c>
    </row>
    <row r="54" spans="2:35" ht="12.75">
      <c r="B54" s="745"/>
      <c r="C54" s="262" t="s">
        <v>325</v>
      </c>
      <c r="D54" s="258"/>
      <c r="E54" s="826">
        <f>+E57</f>
        <v>0</v>
      </c>
      <c r="F54" s="826">
        <f aca="true" t="shared" si="27" ref="F54:P54">+F57</f>
        <v>0</v>
      </c>
      <c r="G54" s="826">
        <f t="shared" si="27"/>
        <v>0</v>
      </c>
      <c r="H54" s="826">
        <f t="shared" si="27"/>
        <v>0</v>
      </c>
      <c r="I54" s="826">
        <f t="shared" si="27"/>
        <v>0</v>
      </c>
      <c r="J54" s="826">
        <f t="shared" si="27"/>
        <v>0</v>
      </c>
      <c r="K54" s="826">
        <f t="shared" si="27"/>
        <v>0</v>
      </c>
      <c r="L54" s="826">
        <f t="shared" si="27"/>
        <v>0</v>
      </c>
      <c r="M54" s="826">
        <f t="shared" si="27"/>
        <v>0</v>
      </c>
      <c r="N54" s="826">
        <f t="shared" si="27"/>
        <v>0</v>
      </c>
      <c r="O54" s="826">
        <f t="shared" si="27"/>
        <v>0</v>
      </c>
      <c r="P54" s="826">
        <f t="shared" si="27"/>
        <v>0</v>
      </c>
      <c r="Q54" s="463">
        <f>SUM(E54:P54)</f>
        <v>0</v>
      </c>
      <c r="R54" s="482"/>
      <c r="S54" s="246"/>
      <c r="T54" s="745"/>
      <c r="U54" s="262" t="s">
        <v>325</v>
      </c>
      <c r="V54" s="1155"/>
      <c r="W54" s="238">
        <f>+W56+W57</f>
        <v>0</v>
      </c>
      <c r="X54" s="238">
        <f>+X56+X57</f>
        <v>0</v>
      </c>
      <c r="Y54" s="238">
        <f aca="true" t="shared" si="28" ref="Y54:AH54">+Y56+Y57</f>
        <v>0</v>
      </c>
      <c r="Z54" s="238">
        <f t="shared" si="28"/>
        <v>0</v>
      </c>
      <c r="AA54" s="238">
        <f t="shared" si="28"/>
        <v>0</v>
      </c>
      <c r="AB54" s="238">
        <f t="shared" si="28"/>
        <v>0</v>
      </c>
      <c r="AC54" s="238">
        <f t="shared" si="28"/>
        <v>0</v>
      </c>
      <c r="AD54" s="238">
        <f t="shared" si="28"/>
        <v>0</v>
      </c>
      <c r="AE54" s="238">
        <f t="shared" si="28"/>
        <v>0</v>
      </c>
      <c r="AF54" s="238">
        <f t="shared" si="28"/>
        <v>0</v>
      </c>
      <c r="AG54" s="238">
        <f t="shared" si="28"/>
        <v>0</v>
      </c>
      <c r="AH54" s="238">
        <f t="shared" si="28"/>
        <v>0</v>
      </c>
      <c r="AI54" s="463">
        <f t="shared" si="2"/>
        <v>0</v>
      </c>
    </row>
    <row r="55" spans="2:35" ht="12.75">
      <c r="B55" s="745" t="s">
        <v>308</v>
      </c>
      <c r="C55" s="257" t="s">
        <v>306</v>
      </c>
      <c r="D55" s="258"/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463"/>
      <c r="R55" s="482"/>
      <c r="S55" s="246"/>
      <c r="T55" s="745" t="s">
        <v>308</v>
      </c>
      <c r="U55" s="257" t="s">
        <v>306</v>
      </c>
      <c r="V55" s="1156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463">
        <f t="shared" si="2"/>
        <v>0</v>
      </c>
    </row>
    <row r="56" spans="2:35" ht="12.75">
      <c r="B56" s="745" t="s">
        <v>310</v>
      </c>
      <c r="C56" s="462" t="s">
        <v>539</v>
      </c>
      <c r="D56" s="258" t="s">
        <v>299</v>
      </c>
      <c r="E56" s="826">
        <f>+'10 Alokacija MOP i tarife'!E129</f>
        <v>0</v>
      </c>
      <c r="F56" s="826">
        <f>+'10 Alokacija MOP i tarife'!F129</f>
        <v>0</v>
      </c>
      <c r="G56" s="826">
        <f>+'10 Alokacija MOP i tarife'!G129</f>
        <v>0</v>
      </c>
      <c r="H56" s="826">
        <f>+'10 Alokacija MOP i tarife'!H129</f>
        <v>0</v>
      </c>
      <c r="I56" s="826">
        <f>+'10 Alokacija MOP i tarife'!I129</f>
        <v>0</v>
      </c>
      <c r="J56" s="826">
        <f>+'10 Alokacija MOP i tarife'!J129</f>
        <v>0</v>
      </c>
      <c r="K56" s="826">
        <f>+'10 Alokacija MOP i tarife'!K129</f>
        <v>0</v>
      </c>
      <c r="L56" s="826">
        <f>+'10 Alokacija MOP i tarife'!L129</f>
        <v>0</v>
      </c>
      <c r="M56" s="826">
        <f>+'10 Alokacija MOP i tarife'!M129</f>
        <v>0</v>
      </c>
      <c r="N56" s="826">
        <f>+'10 Alokacija MOP i tarife'!N129</f>
        <v>0</v>
      </c>
      <c r="O56" s="826">
        <f>+'10 Alokacija MOP i tarife'!O129</f>
        <v>0</v>
      </c>
      <c r="P56" s="826">
        <f>+'10 Alokacija MOP i tarife'!P129</f>
        <v>0</v>
      </c>
      <c r="Q56" s="261">
        <f>SUM(E56:P56)</f>
        <v>0</v>
      </c>
      <c r="R56" s="677"/>
      <c r="S56" s="246"/>
      <c r="T56" s="745" t="s">
        <v>310</v>
      </c>
      <c r="U56" s="462" t="s">
        <v>539</v>
      </c>
      <c r="V56" s="1154"/>
      <c r="W56" s="238">
        <f>+E56*$V56</f>
        <v>0</v>
      </c>
      <c r="X56" s="238">
        <f>+F56*$V56</f>
        <v>0</v>
      </c>
      <c r="Y56" s="238">
        <f>+G56*$V56</f>
        <v>0</v>
      </c>
      <c r="Z56" s="238">
        <f>+H56*$V56</f>
        <v>0</v>
      </c>
      <c r="AA56" s="238">
        <f>+I56*$V56</f>
        <v>0</v>
      </c>
      <c r="AB56" s="238">
        <f>+J56*$V56</f>
        <v>0</v>
      </c>
      <c r="AC56" s="238">
        <f>+K56*$V56</f>
        <v>0</v>
      </c>
      <c r="AD56" s="238">
        <f>+L56*$V56</f>
        <v>0</v>
      </c>
      <c r="AE56" s="238">
        <f>+M56*$V56</f>
        <v>0</v>
      </c>
      <c r="AF56" s="238">
        <f>+N56*$V56</f>
        <v>0</v>
      </c>
      <c r="AG56" s="238">
        <f>+O56*$V56</f>
        <v>0</v>
      </c>
      <c r="AH56" s="238">
        <f>+P56*$V56</f>
        <v>0</v>
      </c>
      <c r="AI56" s="261">
        <f t="shared" si="2"/>
        <v>0</v>
      </c>
    </row>
    <row r="57" spans="2:35" ht="12.75">
      <c r="B57" s="745" t="s">
        <v>399</v>
      </c>
      <c r="C57" s="257" t="s">
        <v>300</v>
      </c>
      <c r="D57" s="258" t="s">
        <v>301</v>
      </c>
      <c r="E57" s="826">
        <f>+'10 Alokacija MOP i tarife'!E130</f>
        <v>0</v>
      </c>
      <c r="F57" s="826">
        <f>+'10 Alokacija MOP i tarife'!F130</f>
        <v>0</v>
      </c>
      <c r="G57" s="826">
        <f>+'10 Alokacija MOP i tarife'!G130</f>
        <v>0</v>
      </c>
      <c r="H57" s="826">
        <f>+'10 Alokacija MOP i tarife'!H130</f>
        <v>0</v>
      </c>
      <c r="I57" s="826">
        <f>+'10 Alokacija MOP i tarife'!I130</f>
        <v>0</v>
      </c>
      <c r="J57" s="826">
        <f>+'10 Alokacija MOP i tarife'!J130</f>
        <v>0</v>
      </c>
      <c r="K57" s="826">
        <f>+'10 Alokacija MOP i tarife'!K130</f>
        <v>0</v>
      </c>
      <c r="L57" s="826">
        <f>+'10 Alokacija MOP i tarife'!L130</f>
        <v>0</v>
      </c>
      <c r="M57" s="826">
        <f>+'10 Alokacija MOP i tarife'!M130</f>
        <v>0</v>
      </c>
      <c r="N57" s="826">
        <f>+'10 Alokacija MOP i tarife'!N130</f>
        <v>0</v>
      </c>
      <c r="O57" s="826">
        <f>+'10 Alokacija MOP i tarife'!O130</f>
        <v>0</v>
      </c>
      <c r="P57" s="826">
        <f>+'10 Alokacija MOP i tarife'!P130</f>
        <v>0</v>
      </c>
      <c r="Q57" s="261">
        <f>SUM(E57:P57)</f>
        <v>0</v>
      </c>
      <c r="R57" s="677"/>
      <c r="S57" s="246"/>
      <c r="T57" s="745" t="s">
        <v>399</v>
      </c>
      <c r="U57" s="257" t="s">
        <v>300</v>
      </c>
      <c r="V57" s="1154"/>
      <c r="W57" s="238">
        <f>+E57*$V57</f>
        <v>0</v>
      </c>
      <c r="X57" s="238">
        <f>+F57*$V57</f>
        <v>0</v>
      </c>
      <c r="Y57" s="238">
        <f>+G57*$V57</f>
        <v>0</v>
      </c>
      <c r="Z57" s="238">
        <f>+H57*$V57</f>
        <v>0</v>
      </c>
      <c r="AA57" s="238">
        <f>+I57*$V57</f>
        <v>0</v>
      </c>
      <c r="AB57" s="238">
        <f>+J57*$V57</f>
        <v>0</v>
      </c>
      <c r="AC57" s="238">
        <f>+K57*$V57</f>
        <v>0</v>
      </c>
      <c r="AD57" s="238">
        <f>+L57*$V57</f>
        <v>0</v>
      </c>
      <c r="AE57" s="238">
        <f>+M57*$V57</f>
        <v>0</v>
      </c>
      <c r="AF57" s="238">
        <f>+N57*$V57</f>
        <v>0</v>
      </c>
      <c r="AG57" s="238">
        <f>+O57*$V57</f>
        <v>0</v>
      </c>
      <c r="AH57" s="238">
        <f>+P57*$V57</f>
        <v>0</v>
      </c>
      <c r="AI57" s="261">
        <f t="shared" si="2"/>
        <v>0</v>
      </c>
    </row>
    <row r="58" spans="2:35" ht="12.75">
      <c r="B58" s="745"/>
      <c r="C58" s="262" t="s">
        <v>331</v>
      </c>
      <c r="D58" s="265"/>
      <c r="E58" s="826">
        <f>+E61</f>
        <v>0</v>
      </c>
      <c r="F58" s="826">
        <f aca="true" t="shared" si="29" ref="F58:P58">+F61</f>
        <v>0</v>
      </c>
      <c r="G58" s="826">
        <f t="shared" si="29"/>
        <v>0</v>
      </c>
      <c r="H58" s="826">
        <f t="shared" si="29"/>
        <v>0</v>
      </c>
      <c r="I58" s="826">
        <f t="shared" si="29"/>
        <v>0</v>
      </c>
      <c r="J58" s="826">
        <f t="shared" si="29"/>
        <v>0</v>
      </c>
      <c r="K58" s="826">
        <f t="shared" si="29"/>
        <v>0</v>
      </c>
      <c r="L58" s="826">
        <f t="shared" si="29"/>
        <v>0</v>
      </c>
      <c r="M58" s="826">
        <f t="shared" si="29"/>
        <v>0</v>
      </c>
      <c r="N58" s="826">
        <f t="shared" si="29"/>
        <v>0</v>
      </c>
      <c r="O58" s="826">
        <f t="shared" si="29"/>
        <v>0</v>
      </c>
      <c r="P58" s="826">
        <f t="shared" si="29"/>
        <v>0</v>
      </c>
      <c r="Q58" s="261">
        <f>SUM(E58:P58)</f>
        <v>0</v>
      </c>
      <c r="R58" s="677"/>
      <c r="S58" s="246"/>
      <c r="T58" s="745"/>
      <c r="U58" s="262" t="s">
        <v>331</v>
      </c>
      <c r="V58" s="1155"/>
      <c r="W58" s="238">
        <f>+W60+W61</f>
        <v>0</v>
      </c>
      <c r="X58" s="238">
        <f>+X60+X61</f>
        <v>0</v>
      </c>
      <c r="Y58" s="238">
        <f aca="true" t="shared" si="30" ref="Y58:AH58">+Y60+Y61</f>
        <v>0</v>
      </c>
      <c r="Z58" s="238">
        <f t="shared" si="30"/>
        <v>0</v>
      </c>
      <c r="AA58" s="238">
        <f t="shared" si="30"/>
        <v>0</v>
      </c>
      <c r="AB58" s="238">
        <f t="shared" si="30"/>
        <v>0</v>
      </c>
      <c r="AC58" s="238">
        <f t="shared" si="30"/>
        <v>0</v>
      </c>
      <c r="AD58" s="238">
        <f t="shared" si="30"/>
        <v>0</v>
      </c>
      <c r="AE58" s="238">
        <f t="shared" si="30"/>
        <v>0</v>
      </c>
      <c r="AF58" s="238">
        <f t="shared" si="30"/>
        <v>0</v>
      </c>
      <c r="AG58" s="238">
        <f t="shared" si="30"/>
        <v>0</v>
      </c>
      <c r="AH58" s="238">
        <f t="shared" si="30"/>
        <v>0</v>
      </c>
      <c r="AI58" s="261">
        <f t="shared" si="2"/>
        <v>0</v>
      </c>
    </row>
    <row r="59" spans="2:35" ht="12.75">
      <c r="B59" s="745" t="s">
        <v>400</v>
      </c>
      <c r="C59" s="257" t="s">
        <v>306</v>
      </c>
      <c r="D59" s="258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6"/>
      <c r="P59" s="826"/>
      <c r="Q59" s="463"/>
      <c r="R59" s="482"/>
      <c r="S59" s="246"/>
      <c r="T59" s="745" t="s">
        <v>400</v>
      </c>
      <c r="U59" s="257" t="s">
        <v>306</v>
      </c>
      <c r="V59" s="1156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463">
        <f t="shared" si="2"/>
        <v>0</v>
      </c>
    </row>
    <row r="60" spans="2:35" ht="12.75">
      <c r="B60" s="745" t="s">
        <v>401</v>
      </c>
      <c r="C60" s="462" t="s">
        <v>539</v>
      </c>
      <c r="D60" s="258" t="s">
        <v>299</v>
      </c>
      <c r="E60" s="826">
        <f>+'10 Alokacija MOP i tarife'!E136</f>
        <v>0</v>
      </c>
      <c r="F60" s="826">
        <f>+'10 Alokacija MOP i tarife'!F136</f>
        <v>0</v>
      </c>
      <c r="G60" s="826">
        <f>+'10 Alokacija MOP i tarife'!G136</f>
        <v>0</v>
      </c>
      <c r="H60" s="826">
        <f>+'10 Alokacija MOP i tarife'!H136</f>
        <v>0</v>
      </c>
      <c r="I60" s="826">
        <f>+'10 Alokacija MOP i tarife'!I136</f>
        <v>0</v>
      </c>
      <c r="J60" s="826">
        <f>+'10 Alokacija MOP i tarife'!J136</f>
        <v>0</v>
      </c>
      <c r="K60" s="826">
        <f>+'10 Alokacija MOP i tarife'!K136</f>
        <v>0</v>
      </c>
      <c r="L60" s="826">
        <f>+'10 Alokacija MOP i tarife'!L136</f>
        <v>0</v>
      </c>
      <c r="M60" s="826">
        <f>+'10 Alokacija MOP i tarife'!M136</f>
        <v>0</v>
      </c>
      <c r="N60" s="826">
        <f>+'10 Alokacija MOP i tarife'!N136</f>
        <v>0</v>
      </c>
      <c r="O60" s="826">
        <f>+'10 Alokacija MOP i tarife'!O136</f>
        <v>0</v>
      </c>
      <c r="P60" s="826">
        <f>+'10 Alokacija MOP i tarife'!P136</f>
        <v>0</v>
      </c>
      <c r="Q60" s="261">
        <f>SUM(E60:P60)</f>
        <v>0</v>
      </c>
      <c r="R60" s="677"/>
      <c r="S60" s="246"/>
      <c r="T60" s="745" t="s">
        <v>401</v>
      </c>
      <c r="U60" s="462" t="s">
        <v>539</v>
      </c>
      <c r="V60" s="1154"/>
      <c r="W60" s="238">
        <f>+E60*$V60</f>
        <v>0</v>
      </c>
      <c r="X60" s="238">
        <f>+F60*$V60</f>
        <v>0</v>
      </c>
      <c r="Y60" s="238">
        <f>+G60*$V60</f>
        <v>0</v>
      </c>
      <c r="Z60" s="238">
        <f>+H60*$V60</f>
        <v>0</v>
      </c>
      <c r="AA60" s="238">
        <f>+I60*$V60</f>
        <v>0</v>
      </c>
      <c r="AB60" s="238">
        <f>+J60*$V60</f>
        <v>0</v>
      </c>
      <c r="AC60" s="238">
        <f>+K60*$V60</f>
        <v>0</v>
      </c>
      <c r="AD60" s="238">
        <f>+L60*$V60</f>
        <v>0</v>
      </c>
      <c r="AE60" s="238">
        <f>+M60*$V60</f>
        <v>0</v>
      </c>
      <c r="AF60" s="238">
        <f>+N60*$V60</f>
        <v>0</v>
      </c>
      <c r="AG60" s="238">
        <f>+O60*$V60</f>
        <v>0</v>
      </c>
      <c r="AH60" s="238">
        <f>+P60*$V60</f>
        <v>0</v>
      </c>
      <c r="AI60" s="261">
        <f t="shared" si="2"/>
        <v>0</v>
      </c>
    </row>
    <row r="61" spans="2:35" ht="12.75">
      <c r="B61" s="745" t="s">
        <v>540</v>
      </c>
      <c r="C61" s="257" t="s">
        <v>300</v>
      </c>
      <c r="D61" s="258" t="s">
        <v>301</v>
      </c>
      <c r="E61" s="826">
        <f>E62+E63</f>
        <v>0</v>
      </c>
      <c r="F61" s="826">
        <f aca="true" t="shared" si="31" ref="F61:P61">F62+F63</f>
        <v>0</v>
      </c>
      <c r="G61" s="826">
        <f t="shared" si="31"/>
        <v>0</v>
      </c>
      <c r="H61" s="826">
        <f t="shared" si="31"/>
        <v>0</v>
      </c>
      <c r="I61" s="826">
        <f t="shared" si="31"/>
        <v>0</v>
      </c>
      <c r="J61" s="826">
        <f t="shared" si="31"/>
        <v>0</v>
      </c>
      <c r="K61" s="826">
        <f t="shared" si="31"/>
        <v>0</v>
      </c>
      <c r="L61" s="826">
        <f t="shared" si="31"/>
        <v>0</v>
      </c>
      <c r="M61" s="826">
        <f t="shared" si="31"/>
        <v>0</v>
      </c>
      <c r="N61" s="826">
        <f t="shared" si="31"/>
        <v>0</v>
      </c>
      <c r="O61" s="826">
        <f t="shared" si="31"/>
        <v>0</v>
      </c>
      <c r="P61" s="826">
        <f t="shared" si="31"/>
        <v>0</v>
      </c>
      <c r="Q61" s="261">
        <f>SUM(E61:P61)</f>
        <v>0</v>
      </c>
      <c r="R61" s="677"/>
      <c r="S61" s="246"/>
      <c r="T61" s="745" t="s">
        <v>540</v>
      </c>
      <c r="U61" s="257" t="s">
        <v>300</v>
      </c>
      <c r="V61" s="1155"/>
      <c r="W61" s="238">
        <f>W62+W63</f>
        <v>0</v>
      </c>
      <c r="X61" s="238">
        <f>X62+X63</f>
        <v>0</v>
      </c>
      <c r="Y61" s="238">
        <f aca="true" t="shared" si="32" ref="Y61:AH61">Y62+Y63</f>
        <v>0</v>
      </c>
      <c r="Z61" s="238">
        <f t="shared" si="32"/>
        <v>0</v>
      </c>
      <c r="AA61" s="238">
        <f t="shared" si="32"/>
        <v>0</v>
      </c>
      <c r="AB61" s="238">
        <f t="shared" si="32"/>
        <v>0</v>
      </c>
      <c r="AC61" s="238">
        <f t="shared" si="32"/>
        <v>0</v>
      </c>
      <c r="AD61" s="238">
        <f t="shared" si="32"/>
        <v>0</v>
      </c>
      <c r="AE61" s="238">
        <f t="shared" si="32"/>
        <v>0</v>
      </c>
      <c r="AF61" s="238">
        <f t="shared" si="32"/>
        <v>0</v>
      </c>
      <c r="AG61" s="238">
        <f t="shared" si="32"/>
        <v>0</v>
      </c>
      <c r="AH61" s="238">
        <f t="shared" si="32"/>
        <v>0</v>
      </c>
      <c r="AI61" s="261">
        <f t="shared" si="2"/>
        <v>0</v>
      </c>
    </row>
    <row r="62" spans="2:35" ht="12.75">
      <c r="B62" s="745" t="s">
        <v>541</v>
      </c>
      <c r="C62" s="263" t="s">
        <v>547</v>
      </c>
      <c r="D62" s="258" t="s">
        <v>301</v>
      </c>
      <c r="E62" s="826">
        <f>+'10 Alokacija MOP i tarife'!E139+'10 Alokacija MOP i tarife'!E142+'10 Alokacija MOP i tarife'!E145</f>
        <v>0</v>
      </c>
      <c r="F62" s="826">
        <f>+'10 Alokacija MOP i tarife'!F139+'10 Alokacija MOP i tarife'!F142+'10 Alokacija MOP i tarife'!F145</f>
        <v>0</v>
      </c>
      <c r="G62" s="826">
        <f>+'10 Alokacija MOP i tarife'!G139+'10 Alokacija MOP i tarife'!G142+'10 Alokacija MOP i tarife'!G145</f>
        <v>0</v>
      </c>
      <c r="H62" s="826">
        <f>+'10 Alokacija MOP i tarife'!H139+'10 Alokacija MOP i tarife'!H142+'10 Alokacija MOP i tarife'!H145</f>
        <v>0</v>
      </c>
      <c r="I62" s="826">
        <f>+'10 Alokacija MOP i tarife'!I139+'10 Alokacija MOP i tarife'!I142+'10 Alokacija MOP i tarife'!I145</f>
        <v>0</v>
      </c>
      <c r="J62" s="826">
        <f>+'10 Alokacija MOP i tarife'!J139+'10 Alokacija MOP i tarife'!J142+'10 Alokacija MOP i tarife'!J145</f>
        <v>0</v>
      </c>
      <c r="K62" s="826">
        <f>+'10 Alokacija MOP i tarife'!K139+'10 Alokacija MOP i tarife'!K142+'10 Alokacija MOP i tarife'!K145</f>
        <v>0</v>
      </c>
      <c r="L62" s="826">
        <f>+'10 Alokacija MOP i tarife'!L139+'10 Alokacija MOP i tarife'!L142+'10 Alokacija MOP i tarife'!L145</f>
        <v>0</v>
      </c>
      <c r="M62" s="826">
        <f>+'10 Alokacija MOP i tarife'!M139+'10 Alokacija MOP i tarife'!M142+'10 Alokacija MOP i tarife'!M145</f>
        <v>0</v>
      </c>
      <c r="N62" s="826">
        <f>+'10 Alokacija MOP i tarife'!N139+'10 Alokacija MOP i tarife'!N142+'10 Alokacija MOP i tarife'!N145</f>
        <v>0</v>
      </c>
      <c r="O62" s="826">
        <f>+'10 Alokacija MOP i tarife'!O139+'10 Alokacija MOP i tarife'!O142+'10 Alokacija MOP i tarife'!O145</f>
        <v>0</v>
      </c>
      <c r="P62" s="826">
        <f>+'10 Alokacija MOP i tarife'!P139+'10 Alokacija MOP i tarife'!P142+'10 Alokacija MOP i tarife'!P145</f>
        <v>0</v>
      </c>
      <c r="Q62" s="261">
        <f>SUM(E62:P62)</f>
        <v>0</v>
      </c>
      <c r="R62" s="677"/>
      <c r="S62" s="246"/>
      <c r="T62" s="745" t="s">
        <v>541</v>
      </c>
      <c r="U62" s="263" t="s">
        <v>547</v>
      </c>
      <c r="V62" s="1154"/>
      <c r="W62" s="238">
        <f>+E62*$V62</f>
        <v>0</v>
      </c>
      <c r="X62" s="238">
        <f>+F62*$V62</f>
        <v>0</v>
      </c>
      <c r="Y62" s="238">
        <f>+G62*$V62</f>
        <v>0</v>
      </c>
      <c r="Z62" s="238">
        <f>+H62*$V62</f>
        <v>0</v>
      </c>
      <c r="AA62" s="238">
        <f>+I62*$V62</f>
        <v>0</v>
      </c>
      <c r="AB62" s="238">
        <f>+J62*$V62</f>
        <v>0</v>
      </c>
      <c r="AC62" s="238">
        <f>+K62*$V62</f>
        <v>0</v>
      </c>
      <c r="AD62" s="238">
        <f>+L62*$V62</f>
        <v>0</v>
      </c>
      <c r="AE62" s="238">
        <f>+M62*$V62</f>
        <v>0</v>
      </c>
      <c r="AF62" s="238">
        <f>+N62*$V62</f>
        <v>0</v>
      </c>
      <c r="AG62" s="238">
        <f>+O62*$V62</f>
        <v>0</v>
      </c>
      <c r="AH62" s="238">
        <f>+P62*$V62</f>
        <v>0</v>
      </c>
      <c r="AI62" s="261">
        <f t="shared" si="2"/>
        <v>0</v>
      </c>
    </row>
    <row r="63" spans="2:35" ht="12.75">
      <c r="B63" s="745" t="s">
        <v>542</v>
      </c>
      <c r="C63" s="263" t="s">
        <v>550</v>
      </c>
      <c r="D63" s="258" t="s">
        <v>301</v>
      </c>
      <c r="E63" s="826">
        <f>+'10 Alokacija MOP i tarife'!E140+'10 Alokacija MOP i tarife'!E143+'10 Alokacija MOP i tarife'!E146</f>
        <v>0</v>
      </c>
      <c r="F63" s="826">
        <f>+'10 Alokacija MOP i tarife'!F140+'10 Alokacija MOP i tarife'!F143+'10 Alokacija MOP i tarife'!F146</f>
        <v>0</v>
      </c>
      <c r="G63" s="826">
        <f>+'10 Alokacija MOP i tarife'!G140+'10 Alokacija MOP i tarife'!G143+'10 Alokacija MOP i tarife'!G146</f>
        <v>0</v>
      </c>
      <c r="H63" s="826">
        <f>+'10 Alokacija MOP i tarife'!H140+'10 Alokacija MOP i tarife'!H143+'10 Alokacija MOP i tarife'!H146</f>
        <v>0</v>
      </c>
      <c r="I63" s="826">
        <f>+'10 Alokacija MOP i tarife'!I140+'10 Alokacija MOP i tarife'!I143+'10 Alokacija MOP i tarife'!I146</f>
        <v>0</v>
      </c>
      <c r="J63" s="826">
        <f>+'10 Alokacija MOP i tarife'!J140+'10 Alokacija MOP i tarife'!J143+'10 Alokacija MOP i tarife'!J146</f>
        <v>0</v>
      </c>
      <c r="K63" s="826">
        <f>+'10 Alokacija MOP i tarife'!K140+'10 Alokacija MOP i tarife'!K143+'10 Alokacija MOP i tarife'!K146</f>
        <v>0</v>
      </c>
      <c r="L63" s="826">
        <f>+'10 Alokacija MOP i tarife'!L140+'10 Alokacija MOP i tarife'!L143+'10 Alokacija MOP i tarife'!L146</f>
        <v>0</v>
      </c>
      <c r="M63" s="826">
        <f>+'10 Alokacija MOP i tarife'!M140+'10 Alokacija MOP i tarife'!M143+'10 Alokacija MOP i tarife'!M146</f>
        <v>0</v>
      </c>
      <c r="N63" s="826">
        <f>+'10 Alokacija MOP i tarife'!N140+'10 Alokacija MOP i tarife'!N143+'10 Alokacija MOP i tarife'!N146</f>
        <v>0</v>
      </c>
      <c r="O63" s="826">
        <f>+'10 Alokacija MOP i tarife'!O140+'10 Alokacija MOP i tarife'!O143+'10 Alokacija MOP i tarife'!O146</f>
        <v>0</v>
      </c>
      <c r="P63" s="826">
        <f>+'10 Alokacija MOP i tarife'!P140+'10 Alokacija MOP i tarife'!P143+'10 Alokacija MOP i tarife'!P146</f>
        <v>0</v>
      </c>
      <c r="Q63" s="261">
        <f>SUM(E63:P63)</f>
        <v>0</v>
      </c>
      <c r="R63" s="677"/>
      <c r="S63" s="246"/>
      <c r="T63" s="745" t="s">
        <v>542</v>
      </c>
      <c r="U63" s="263" t="s">
        <v>550</v>
      </c>
      <c r="V63" s="1154"/>
      <c r="W63" s="238">
        <f>+E63*$V63</f>
        <v>0</v>
      </c>
      <c r="X63" s="238">
        <f>+F63*$V63</f>
        <v>0</v>
      </c>
      <c r="Y63" s="238">
        <f>+G63*$V63</f>
        <v>0</v>
      </c>
      <c r="Z63" s="238">
        <f>+H63*$V63</f>
        <v>0</v>
      </c>
      <c r="AA63" s="238">
        <f>+I63*$V63</f>
        <v>0</v>
      </c>
      <c r="AB63" s="238">
        <f>+J63*$V63</f>
        <v>0</v>
      </c>
      <c r="AC63" s="238">
        <f>+K63*$V63</f>
        <v>0</v>
      </c>
      <c r="AD63" s="238">
        <f>+L63*$V63</f>
        <v>0</v>
      </c>
      <c r="AE63" s="238">
        <f>+M63*$V63</f>
        <v>0</v>
      </c>
      <c r="AF63" s="238">
        <f>+N63*$V63</f>
        <v>0</v>
      </c>
      <c r="AG63" s="238">
        <f>+O63*$V63</f>
        <v>0</v>
      </c>
      <c r="AH63" s="238">
        <f>+P63*$V63</f>
        <v>0</v>
      </c>
      <c r="AI63" s="261">
        <f t="shared" si="2"/>
        <v>0</v>
      </c>
    </row>
    <row r="64" spans="2:35" ht="12.75">
      <c r="B64" s="745"/>
      <c r="C64" s="262" t="s">
        <v>551</v>
      </c>
      <c r="D64" s="258"/>
      <c r="E64" s="826">
        <f>E67</f>
        <v>0</v>
      </c>
      <c r="F64" s="826">
        <f aca="true" t="shared" si="33" ref="F64:P64">F67</f>
        <v>0</v>
      </c>
      <c r="G64" s="826">
        <f t="shared" si="33"/>
        <v>0</v>
      </c>
      <c r="H64" s="826">
        <f t="shared" si="33"/>
        <v>0</v>
      </c>
      <c r="I64" s="826">
        <f t="shared" si="33"/>
        <v>0</v>
      </c>
      <c r="J64" s="826">
        <f t="shared" si="33"/>
        <v>0</v>
      </c>
      <c r="K64" s="826">
        <f t="shared" si="33"/>
        <v>0</v>
      </c>
      <c r="L64" s="826">
        <f t="shared" si="33"/>
        <v>0</v>
      </c>
      <c r="M64" s="826">
        <f t="shared" si="33"/>
        <v>0</v>
      </c>
      <c r="N64" s="826">
        <f t="shared" si="33"/>
        <v>0</v>
      </c>
      <c r="O64" s="826">
        <f t="shared" si="33"/>
        <v>0</v>
      </c>
      <c r="P64" s="826">
        <f t="shared" si="33"/>
        <v>0</v>
      </c>
      <c r="Q64" s="261">
        <f>SUM(E64:P64)</f>
        <v>0</v>
      </c>
      <c r="R64" s="677"/>
      <c r="S64" s="246"/>
      <c r="T64" s="745"/>
      <c r="U64" s="262" t="s">
        <v>551</v>
      </c>
      <c r="V64" s="1155"/>
      <c r="W64" s="238">
        <f>+W66+W67</f>
        <v>0</v>
      </c>
      <c r="X64" s="238">
        <f>+X66+X67</f>
        <v>0</v>
      </c>
      <c r="Y64" s="238">
        <f aca="true" t="shared" si="34" ref="Y64:AH64">+Y66+Y67</f>
        <v>0</v>
      </c>
      <c r="Z64" s="238">
        <f t="shared" si="34"/>
        <v>0</v>
      </c>
      <c r="AA64" s="238">
        <f t="shared" si="34"/>
        <v>0</v>
      </c>
      <c r="AB64" s="238">
        <f t="shared" si="34"/>
        <v>0</v>
      </c>
      <c r="AC64" s="238">
        <f t="shared" si="34"/>
        <v>0</v>
      </c>
      <c r="AD64" s="238">
        <f t="shared" si="34"/>
        <v>0</v>
      </c>
      <c r="AE64" s="238">
        <f t="shared" si="34"/>
        <v>0</v>
      </c>
      <c r="AF64" s="238">
        <f t="shared" si="34"/>
        <v>0</v>
      </c>
      <c r="AG64" s="238">
        <f t="shared" si="34"/>
        <v>0</v>
      </c>
      <c r="AH64" s="238">
        <f t="shared" si="34"/>
        <v>0</v>
      </c>
      <c r="AI64" s="261">
        <f t="shared" si="2"/>
        <v>0</v>
      </c>
    </row>
    <row r="65" spans="2:35" ht="12.75">
      <c r="B65" s="745" t="s">
        <v>565</v>
      </c>
      <c r="C65" s="257" t="s">
        <v>306</v>
      </c>
      <c r="D65" s="258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463"/>
      <c r="R65" s="482"/>
      <c r="S65" s="246"/>
      <c r="T65" s="745" t="s">
        <v>565</v>
      </c>
      <c r="U65" s="257" t="s">
        <v>306</v>
      </c>
      <c r="V65" s="1156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463">
        <f t="shared" si="2"/>
        <v>0</v>
      </c>
    </row>
    <row r="66" spans="2:35" ht="12.75">
      <c r="B66" s="745" t="s">
        <v>566</v>
      </c>
      <c r="C66" s="462" t="s">
        <v>539</v>
      </c>
      <c r="D66" s="258" t="s">
        <v>299</v>
      </c>
      <c r="E66" s="826">
        <f>+'10 Alokacija MOP i tarife'!E149</f>
        <v>0</v>
      </c>
      <c r="F66" s="826">
        <f>+'10 Alokacija MOP i tarife'!F149</f>
        <v>0</v>
      </c>
      <c r="G66" s="826">
        <f>+'10 Alokacija MOP i tarife'!G149</f>
        <v>0</v>
      </c>
      <c r="H66" s="826">
        <f>+'10 Alokacija MOP i tarife'!H149</f>
        <v>0</v>
      </c>
      <c r="I66" s="826">
        <f>+'10 Alokacija MOP i tarife'!I149</f>
        <v>0</v>
      </c>
      <c r="J66" s="826">
        <f>+'10 Alokacija MOP i tarife'!J149</f>
        <v>0</v>
      </c>
      <c r="K66" s="826">
        <f>+'10 Alokacija MOP i tarife'!K149</f>
        <v>0</v>
      </c>
      <c r="L66" s="826">
        <f>+'10 Alokacija MOP i tarife'!L149</f>
        <v>0</v>
      </c>
      <c r="M66" s="826">
        <f>+'10 Alokacija MOP i tarife'!M149</f>
        <v>0</v>
      </c>
      <c r="N66" s="826">
        <f>+'10 Alokacija MOP i tarife'!N149</f>
        <v>0</v>
      </c>
      <c r="O66" s="826">
        <f>+'10 Alokacija MOP i tarife'!O149</f>
        <v>0</v>
      </c>
      <c r="P66" s="826">
        <f>+'10 Alokacija MOP i tarife'!P149</f>
        <v>0</v>
      </c>
      <c r="Q66" s="261">
        <f>SUM(E66:P66)</f>
        <v>0</v>
      </c>
      <c r="R66" s="677"/>
      <c r="S66" s="246"/>
      <c r="T66" s="745" t="s">
        <v>566</v>
      </c>
      <c r="U66" s="462" t="s">
        <v>539</v>
      </c>
      <c r="V66" s="1154"/>
      <c r="W66" s="238">
        <f>+E66*$V66</f>
        <v>0</v>
      </c>
      <c r="X66" s="238">
        <f>+F66*$V66</f>
        <v>0</v>
      </c>
      <c r="Y66" s="238">
        <f>+G66*$V66</f>
        <v>0</v>
      </c>
      <c r="Z66" s="238">
        <f>+H66*$V66</f>
        <v>0</v>
      </c>
      <c r="AA66" s="238">
        <f>+I66*$V66</f>
        <v>0</v>
      </c>
      <c r="AB66" s="238">
        <f>+J66*$V66</f>
        <v>0</v>
      </c>
      <c r="AC66" s="238">
        <f>+K66*$V66</f>
        <v>0</v>
      </c>
      <c r="AD66" s="238">
        <f>+L66*$V66</f>
        <v>0</v>
      </c>
      <c r="AE66" s="238">
        <f>+M66*$V66</f>
        <v>0</v>
      </c>
      <c r="AF66" s="238">
        <f>+N66*$V66</f>
        <v>0</v>
      </c>
      <c r="AG66" s="238">
        <f>+O66*$V66</f>
        <v>0</v>
      </c>
      <c r="AH66" s="238">
        <f>+P66*$V66</f>
        <v>0</v>
      </c>
      <c r="AI66" s="261">
        <f t="shared" si="2"/>
        <v>0</v>
      </c>
    </row>
    <row r="67" spans="2:35" ht="12.75">
      <c r="B67" s="745" t="s">
        <v>567</v>
      </c>
      <c r="C67" s="265" t="s">
        <v>300</v>
      </c>
      <c r="D67" s="258" t="s">
        <v>301</v>
      </c>
      <c r="E67" s="826">
        <f>E68+E69</f>
        <v>0</v>
      </c>
      <c r="F67" s="826">
        <f aca="true" t="shared" si="35" ref="F67:P67">F68+F69</f>
        <v>0</v>
      </c>
      <c r="G67" s="826">
        <f t="shared" si="35"/>
        <v>0</v>
      </c>
      <c r="H67" s="826">
        <f t="shared" si="35"/>
        <v>0</v>
      </c>
      <c r="I67" s="826">
        <f t="shared" si="35"/>
        <v>0</v>
      </c>
      <c r="J67" s="826">
        <f t="shared" si="35"/>
        <v>0</v>
      </c>
      <c r="K67" s="826">
        <f t="shared" si="35"/>
        <v>0</v>
      </c>
      <c r="L67" s="826">
        <f t="shared" si="35"/>
        <v>0</v>
      </c>
      <c r="M67" s="826">
        <f t="shared" si="35"/>
        <v>0</v>
      </c>
      <c r="N67" s="826">
        <f t="shared" si="35"/>
        <v>0</v>
      </c>
      <c r="O67" s="826">
        <f t="shared" si="35"/>
        <v>0</v>
      </c>
      <c r="P67" s="826">
        <f t="shared" si="35"/>
        <v>0</v>
      </c>
      <c r="Q67" s="261">
        <f>SUM(E67:P67)</f>
        <v>0</v>
      </c>
      <c r="R67" s="677"/>
      <c r="S67" s="246"/>
      <c r="T67" s="745" t="s">
        <v>567</v>
      </c>
      <c r="U67" s="265" t="s">
        <v>300</v>
      </c>
      <c r="V67" s="1155"/>
      <c r="W67" s="238">
        <f>W68+W69</f>
        <v>0</v>
      </c>
      <c r="X67" s="238">
        <f>X68+X69</f>
        <v>0</v>
      </c>
      <c r="Y67" s="238">
        <f aca="true" t="shared" si="36" ref="Y67:AH67">Y68+Y69</f>
        <v>0</v>
      </c>
      <c r="Z67" s="238">
        <f t="shared" si="36"/>
        <v>0</v>
      </c>
      <c r="AA67" s="238">
        <f t="shared" si="36"/>
        <v>0</v>
      </c>
      <c r="AB67" s="238">
        <f t="shared" si="36"/>
        <v>0</v>
      </c>
      <c r="AC67" s="238">
        <f t="shared" si="36"/>
        <v>0</v>
      </c>
      <c r="AD67" s="238">
        <f t="shared" si="36"/>
        <v>0</v>
      </c>
      <c r="AE67" s="238">
        <f t="shared" si="36"/>
        <v>0</v>
      </c>
      <c r="AF67" s="238">
        <f t="shared" si="36"/>
        <v>0</v>
      </c>
      <c r="AG67" s="238">
        <f t="shared" si="36"/>
        <v>0</v>
      </c>
      <c r="AH67" s="238">
        <f t="shared" si="36"/>
        <v>0</v>
      </c>
      <c r="AI67" s="261">
        <f t="shared" si="2"/>
        <v>0</v>
      </c>
    </row>
    <row r="68" spans="2:35" ht="12.75">
      <c r="B68" s="745" t="s">
        <v>568</v>
      </c>
      <c r="C68" s="746" t="s">
        <v>547</v>
      </c>
      <c r="D68" s="258" t="s">
        <v>301</v>
      </c>
      <c r="E68" s="826">
        <f>+'10 Alokacija MOP i tarife'!E152+'10 Alokacija MOP i tarife'!E155+'10 Alokacija MOP i tarife'!E158</f>
        <v>0</v>
      </c>
      <c r="F68" s="826">
        <f>+'10 Alokacija MOP i tarife'!F152+'10 Alokacija MOP i tarife'!F155+'10 Alokacija MOP i tarife'!F158</f>
        <v>0</v>
      </c>
      <c r="G68" s="826">
        <f>+'10 Alokacija MOP i tarife'!G152+'10 Alokacija MOP i tarife'!G155+'10 Alokacija MOP i tarife'!G158</f>
        <v>0</v>
      </c>
      <c r="H68" s="826">
        <f>+'10 Alokacija MOP i tarife'!H152+'10 Alokacija MOP i tarife'!H155+'10 Alokacija MOP i tarife'!H158</f>
        <v>0</v>
      </c>
      <c r="I68" s="826">
        <f>+'10 Alokacija MOP i tarife'!I152+'10 Alokacija MOP i tarife'!I155+'10 Alokacija MOP i tarife'!I158</f>
        <v>0</v>
      </c>
      <c r="J68" s="826">
        <f>+'10 Alokacija MOP i tarife'!J152+'10 Alokacija MOP i tarife'!J155+'10 Alokacija MOP i tarife'!J158</f>
        <v>0</v>
      </c>
      <c r="K68" s="826">
        <f>+'10 Alokacija MOP i tarife'!K152+'10 Alokacija MOP i tarife'!K155+'10 Alokacija MOP i tarife'!K158</f>
        <v>0</v>
      </c>
      <c r="L68" s="826">
        <f>+'10 Alokacija MOP i tarife'!L152+'10 Alokacija MOP i tarife'!L155+'10 Alokacija MOP i tarife'!L158</f>
        <v>0</v>
      </c>
      <c r="M68" s="826">
        <f>+'10 Alokacija MOP i tarife'!M152+'10 Alokacija MOP i tarife'!M155+'10 Alokacija MOP i tarife'!M158</f>
        <v>0</v>
      </c>
      <c r="N68" s="826">
        <f>+'10 Alokacija MOP i tarife'!N152+'10 Alokacija MOP i tarife'!N155+'10 Alokacija MOP i tarife'!N158</f>
        <v>0</v>
      </c>
      <c r="O68" s="826">
        <f>+'10 Alokacija MOP i tarife'!O152+'10 Alokacija MOP i tarife'!O155+'10 Alokacija MOP i tarife'!O158</f>
        <v>0</v>
      </c>
      <c r="P68" s="826">
        <f>+'10 Alokacija MOP i tarife'!P152+'10 Alokacija MOP i tarife'!P155+'10 Alokacija MOP i tarife'!P158</f>
        <v>0</v>
      </c>
      <c r="Q68" s="261">
        <f>SUM(E68:P68)</f>
        <v>0</v>
      </c>
      <c r="R68" s="677"/>
      <c r="S68" s="246"/>
      <c r="T68" s="745" t="s">
        <v>568</v>
      </c>
      <c r="U68" s="746" t="s">
        <v>547</v>
      </c>
      <c r="V68" s="1154"/>
      <c r="W68" s="238">
        <f>+E68*$V68</f>
        <v>0</v>
      </c>
      <c r="X68" s="238">
        <f>+F68*$V68</f>
        <v>0</v>
      </c>
      <c r="Y68" s="238">
        <f>+G68*$V68</f>
        <v>0</v>
      </c>
      <c r="Z68" s="238">
        <f>+H68*$V68</f>
        <v>0</v>
      </c>
      <c r="AA68" s="238">
        <f>+I68*$V68</f>
        <v>0</v>
      </c>
      <c r="AB68" s="238">
        <f>+J68*$V68</f>
        <v>0</v>
      </c>
      <c r="AC68" s="238">
        <f>+K68*$V68</f>
        <v>0</v>
      </c>
      <c r="AD68" s="238">
        <f>+L68*$V68</f>
        <v>0</v>
      </c>
      <c r="AE68" s="238">
        <f>+M68*$V68</f>
        <v>0</v>
      </c>
      <c r="AF68" s="238">
        <f>+N68*$V68</f>
        <v>0</v>
      </c>
      <c r="AG68" s="238">
        <f>+O68*$V68</f>
        <v>0</v>
      </c>
      <c r="AH68" s="238">
        <f>+P68*$V68</f>
        <v>0</v>
      </c>
      <c r="AI68" s="261">
        <f t="shared" si="2"/>
        <v>0</v>
      </c>
    </row>
    <row r="69" spans="2:35" ht="12.75">
      <c r="B69" s="745" t="s">
        <v>569</v>
      </c>
      <c r="C69" s="746" t="s">
        <v>550</v>
      </c>
      <c r="D69" s="258" t="s">
        <v>301</v>
      </c>
      <c r="E69" s="826">
        <f>+'10 Alokacija MOP i tarife'!E153+'10 Alokacija MOP i tarife'!E156+'10 Alokacija MOP i tarife'!E159</f>
        <v>0</v>
      </c>
      <c r="F69" s="826">
        <f>+'10 Alokacija MOP i tarife'!F153+'10 Alokacija MOP i tarife'!F156+'10 Alokacija MOP i tarife'!F159</f>
        <v>0</v>
      </c>
      <c r="G69" s="826">
        <f>+'10 Alokacija MOP i tarife'!G153+'10 Alokacija MOP i tarife'!G156+'10 Alokacija MOP i tarife'!G159</f>
        <v>0</v>
      </c>
      <c r="H69" s="826">
        <f>+'10 Alokacija MOP i tarife'!H153+'10 Alokacija MOP i tarife'!H156+'10 Alokacija MOP i tarife'!H159</f>
        <v>0</v>
      </c>
      <c r="I69" s="826">
        <f>+'10 Alokacija MOP i tarife'!I153+'10 Alokacija MOP i tarife'!I156+'10 Alokacija MOP i tarife'!I159</f>
        <v>0</v>
      </c>
      <c r="J69" s="826">
        <f>+'10 Alokacija MOP i tarife'!J153+'10 Alokacija MOP i tarife'!J156+'10 Alokacija MOP i tarife'!J159</f>
        <v>0</v>
      </c>
      <c r="K69" s="826">
        <f>+'10 Alokacija MOP i tarife'!K153+'10 Alokacija MOP i tarife'!K156+'10 Alokacija MOP i tarife'!K159</f>
        <v>0</v>
      </c>
      <c r="L69" s="826">
        <f>+'10 Alokacija MOP i tarife'!L153+'10 Alokacija MOP i tarife'!L156+'10 Alokacija MOP i tarife'!L159</f>
        <v>0</v>
      </c>
      <c r="M69" s="826">
        <f>+'10 Alokacija MOP i tarife'!M153+'10 Alokacija MOP i tarife'!M156+'10 Alokacija MOP i tarife'!M159</f>
        <v>0</v>
      </c>
      <c r="N69" s="826">
        <f>+'10 Alokacija MOP i tarife'!N153+'10 Alokacija MOP i tarife'!N156+'10 Alokacija MOP i tarife'!N159</f>
        <v>0</v>
      </c>
      <c r="O69" s="826">
        <f>+'10 Alokacija MOP i tarife'!O153+'10 Alokacija MOP i tarife'!O156+'10 Alokacija MOP i tarife'!O159</f>
        <v>0</v>
      </c>
      <c r="P69" s="826">
        <f>+'10 Alokacija MOP i tarife'!P153+'10 Alokacija MOP i tarife'!P156+'10 Alokacija MOP i tarife'!P159</f>
        <v>0</v>
      </c>
      <c r="Q69" s="261">
        <f>SUM(E69:P69)</f>
        <v>0</v>
      </c>
      <c r="R69" s="677"/>
      <c r="S69" s="246"/>
      <c r="T69" s="745" t="s">
        <v>569</v>
      </c>
      <c r="U69" s="746" t="s">
        <v>550</v>
      </c>
      <c r="V69" s="1154"/>
      <c r="W69" s="238">
        <f>+E69*$V69</f>
        <v>0</v>
      </c>
      <c r="X69" s="238">
        <f>+F69*$V69</f>
        <v>0</v>
      </c>
      <c r="Y69" s="238">
        <f>+G69*$V69</f>
        <v>0</v>
      </c>
      <c r="Z69" s="238">
        <f>+H69*$V69</f>
        <v>0</v>
      </c>
      <c r="AA69" s="238">
        <f>+I69*$V69</f>
        <v>0</v>
      </c>
      <c r="AB69" s="238">
        <f>+J69*$V69</f>
        <v>0</v>
      </c>
      <c r="AC69" s="238">
        <f>+K69*$V69</f>
        <v>0</v>
      </c>
      <c r="AD69" s="238">
        <f>+L69*$V69</f>
        <v>0</v>
      </c>
      <c r="AE69" s="238">
        <f>+M69*$V69</f>
        <v>0</v>
      </c>
      <c r="AF69" s="238">
        <f>+N69*$V69</f>
        <v>0</v>
      </c>
      <c r="AG69" s="238">
        <f>+O69*$V69</f>
        <v>0</v>
      </c>
      <c r="AH69" s="238">
        <f>+P69*$V69</f>
        <v>0</v>
      </c>
      <c r="AI69" s="261">
        <f t="shared" si="2"/>
        <v>0</v>
      </c>
    </row>
    <row r="70" spans="2:35" ht="12.75">
      <c r="B70" s="743"/>
      <c r="C70" s="747" t="s">
        <v>343</v>
      </c>
      <c r="D70" s="251"/>
      <c r="E70" s="830">
        <f>+E73</f>
        <v>0</v>
      </c>
      <c r="F70" s="830">
        <f aca="true" t="shared" si="37" ref="F70:P70">+F73</f>
        <v>0</v>
      </c>
      <c r="G70" s="830">
        <f t="shared" si="37"/>
        <v>0</v>
      </c>
      <c r="H70" s="830">
        <f t="shared" si="37"/>
        <v>0</v>
      </c>
      <c r="I70" s="830">
        <f t="shared" si="37"/>
        <v>0</v>
      </c>
      <c r="J70" s="830">
        <f t="shared" si="37"/>
        <v>0</v>
      </c>
      <c r="K70" s="830">
        <f t="shared" si="37"/>
        <v>0</v>
      </c>
      <c r="L70" s="830">
        <f t="shared" si="37"/>
        <v>0</v>
      </c>
      <c r="M70" s="830">
        <f t="shared" si="37"/>
        <v>0</v>
      </c>
      <c r="N70" s="830">
        <f t="shared" si="37"/>
        <v>0</v>
      </c>
      <c r="O70" s="830">
        <f t="shared" si="37"/>
        <v>0</v>
      </c>
      <c r="P70" s="830">
        <f t="shared" si="37"/>
        <v>0</v>
      </c>
      <c r="Q70" s="285">
        <f>SUM(E70:P70)</f>
        <v>0</v>
      </c>
      <c r="R70" s="677"/>
      <c r="S70" s="246"/>
      <c r="T70" s="743"/>
      <c r="U70" s="747" t="s">
        <v>343</v>
      </c>
      <c r="V70" s="1161"/>
      <c r="W70" s="256">
        <f>+W72+W73</f>
        <v>0</v>
      </c>
      <c r="X70" s="256">
        <f>+X72+X73</f>
        <v>0</v>
      </c>
      <c r="Y70" s="256">
        <f aca="true" t="shared" si="38" ref="Y70:AH70">+Y72+Y73</f>
        <v>0</v>
      </c>
      <c r="Z70" s="256">
        <f t="shared" si="38"/>
        <v>0</v>
      </c>
      <c r="AA70" s="256">
        <f t="shared" si="38"/>
        <v>0</v>
      </c>
      <c r="AB70" s="256">
        <f t="shared" si="38"/>
        <v>0</v>
      </c>
      <c r="AC70" s="256">
        <f t="shared" si="38"/>
        <v>0</v>
      </c>
      <c r="AD70" s="256">
        <f t="shared" si="38"/>
        <v>0</v>
      </c>
      <c r="AE70" s="256">
        <f t="shared" si="38"/>
        <v>0</v>
      </c>
      <c r="AF70" s="256">
        <f t="shared" si="38"/>
        <v>0</v>
      </c>
      <c r="AG70" s="256">
        <f t="shared" si="38"/>
        <v>0</v>
      </c>
      <c r="AH70" s="256">
        <f t="shared" si="38"/>
        <v>0</v>
      </c>
      <c r="AI70" s="285">
        <f t="shared" si="2"/>
        <v>0</v>
      </c>
    </row>
    <row r="71" spans="2:35" ht="12.75">
      <c r="B71" s="745" t="s">
        <v>570</v>
      </c>
      <c r="C71" s="257" t="s">
        <v>306</v>
      </c>
      <c r="D71" s="258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463"/>
      <c r="R71" s="482"/>
      <c r="S71" s="246"/>
      <c r="T71" s="745" t="s">
        <v>570</v>
      </c>
      <c r="U71" s="257" t="s">
        <v>306</v>
      </c>
      <c r="V71" s="1156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463">
        <f t="shared" si="2"/>
        <v>0</v>
      </c>
    </row>
    <row r="72" spans="2:35" ht="12.75">
      <c r="B72" s="745" t="s">
        <v>571</v>
      </c>
      <c r="C72" s="462" t="s">
        <v>539</v>
      </c>
      <c r="D72" s="258" t="s">
        <v>299</v>
      </c>
      <c r="E72" s="826">
        <f>+'10 Alokacija MOP i tarife'!E162</f>
        <v>0</v>
      </c>
      <c r="F72" s="826">
        <f>+'10 Alokacija MOP i tarife'!F162</f>
        <v>0</v>
      </c>
      <c r="G72" s="826">
        <f>+'10 Alokacija MOP i tarife'!G162</f>
        <v>0</v>
      </c>
      <c r="H72" s="826">
        <f>+'10 Alokacija MOP i tarife'!H162</f>
        <v>0</v>
      </c>
      <c r="I72" s="826">
        <f>+'10 Alokacija MOP i tarife'!I162</f>
        <v>0</v>
      </c>
      <c r="J72" s="826">
        <f>+'10 Alokacija MOP i tarife'!J162</f>
        <v>0</v>
      </c>
      <c r="K72" s="826">
        <f>+'10 Alokacija MOP i tarife'!K162</f>
        <v>0</v>
      </c>
      <c r="L72" s="826">
        <f>+'10 Alokacija MOP i tarife'!L162</f>
        <v>0</v>
      </c>
      <c r="M72" s="826">
        <f>+'10 Alokacija MOP i tarife'!M162</f>
        <v>0</v>
      </c>
      <c r="N72" s="826">
        <f>+'10 Alokacija MOP i tarife'!N162</f>
        <v>0</v>
      </c>
      <c r="O72" s="826">
        <f>+'10 Alokacija MOP i tarife'!O162</f>
        <v>0</v>
      </c>
      <c r="P72" s="826">
        <f>+'10 Alokacija MOP i tarife'!P162</f>
        <v>0</v>
      </c>
      <c r="Q72" s="261">
        <f>SUM(E72:P72)</f>
        <v>0</v>
      </c>
      <c r="R72" s="677"/>
      <c r="S72" s="246"/>
      <c r="T72" s="745" t="s">
        <v>571</v>
      </c>
      <c r="U72" s="462" t="s">
        <v>539</v>
      </c>
      <c r="V72" s="1154"/>
      <c r="W72" s="238">
        <f>+E72*$V72</f>
        <v>0</v>
      </c>
      <c r="X72" s="238">
        <f>+F72*$V72</f>
        <v>0</v>
      </c>
      <c r="Y72" s="238">
        <f>+G72*$V72</f>
        <v>0</v>
      </c>
      <c r="Z72" s="238">
        <f>+H72*$V72</f>
        <v>0</v>
      </c>
      <c r="AA72" s="238">
        <f>+I72*$V72</f>
        <v>0</v>
      </c>
      <c r="AB72" s="238">
        <f>+J72*$V72</f>
        <v>0</v>
      </c>
      <c r="AC72" s="238">
        <f>+K72*$V72</f>
        <v>0</v>
      </c>
      <c r="AD72" s="238">
        <f>+L72*$V72</f>
        <v>0</v>
      </c>
      <c r="AE72" s="238">
        <f>+M72*$V72</f>
        <v>0</v>
      </c>
      <c r="AF72" s="238">
        <f>+N72*$V72</f>
        <v>0</v>
      </c>
      <c r="AG72" s="238">
        <f>+O72*$V72</f>
        <v>0</v>
      </c>
      <c r="AH72" s="238">
        <f>+P72*$V72</f>
        <v>0</v>
      </c>
      <c r="AI72" s="261">
        <f t="shared" si="2"/>
        <v>0</v>
      </c>
    </row>
    <row r="73" spans="2:35" ht="12.75">
      <c r="B73" s="745" t="s">
        <v>572</v>
      </c>
      <c r="C73" s="265" t="s">
        <v>300</v>
      </c>
      <c r="D73" s="258" t="s">
        <v>301</v>
      </c>
      <c r="E73" s="826">
        <f>+'10 Alokacija MOP i tarife'!E163</f>
        <v>0</v>
      </c>
      <c r="F73" s="826">
        <f>+'10 Alokacija MOP i tarife'!F163</f>
        <v>0</v>
      </c>
      <c r="G73" s="826">
        <f>+'10 Alokacija MOP i tarife'!G163</f>
        <v>0</v>
      </c>
      <c r="H73" s="826">
        <f>+'10 Alokacija MOP i tarife'!H163</f>
        <v>0</v>
      </c>
      <c r="I73" s="826">
        <f>+'10 Alokacija MOP i tarife'!I163</f>
        <v>0</v>
      </c>
      <c r="J73" s="826">
        <f>+'10 Alokacija MOP i tarife'!J163</f>
        <v>0</v>
      </c>
      <c r="K73" s="826">
        <f>+'10 Alokacija MOP i tarife'!K163</f>
        <v>0</v>
      </c>
      <c r="L73" s="826">
        <f>+'10 Alokacija MOP i tarife'!L163</f>
        <v>0</v>
      </c>
      <c r="M73" s="826">
        <f>+'10 Alokacija MOP i tarife'!M163</f>
        <v>0</v>
      </c>
      <c r="N73" s="826">
        <f>+'10 Alokacija MOP i tarife'!N163</f>
        <v>0</v>
      </c>
      <c r="O73" s="826">
        <f>+'10 Alokacija MOP i tarife'!O163</f>
        <v>0</v>
      </c>
      <c r="P73" s="826">
        <f>+'10 Alokacija MOP i tarife'!P163</f>
        <v>0</v>
      </c>
      <c r="Q73" s="261">
        <f>SUM(E73:P73)</f>
        <v>0</v>
      </c>
      <c r="R73" s="677"/>
      <c r="S73" s="246"/>
      <c r="T73" s="745" t="s">
        <v>572</v>
      </c>
      <c r="U73" s="265" t="s">
        <v>300</v>
      </c>
      <c r="V73" s="1154"/>
      <c r="W73" s="238">
        <f>+E73*$V73</f>
        <v>0</v>
      </c>
      <c r="X73" s="238">
        <f>+F73*$V73</f>
        <v>0</v>
      </c>
      <c r="Y73" s="238">
        <f>+G73*$V73</f>
        <v>0</v>
      </c>
      <c r="Z73" s="238">
        <f>+H73*$V73</f>
        <v>0</v>
      </c>
      <c r="AA73" s="238">
        <f>+I73*$V73</f>
        <v>0</v>
      </c>
      <c r="AB73" s="238">
        <f>+J73*$V73</f>
        <v>0</v>
      </c>
      <c r="AC73" s="238">
        <f>+K73*$V73</f>
        <v>0</v>
      </c>
      <c r="AD73" s="238">
        <f>+L73*$V73</f>
        <v>0</v>
      </c>
      <c r="AE73" s="238">
        <f>+M73*$V73</f>
        <v>0</v>
      </c>
      <c r="AF73" s="238">
        <f>+N73*$V73</f>
        <v>0</v>
      </c>
      <c r="AG73" s="238">
        <f>+O73*$V73</f>
        <v>0</v>
      </c>
      <c r="AH73" s="238">
        <f>+P73*$V73</f>
        <v>0</v>
      </c>
      <c r="AI73" s="261">
        <f t="shared" si="2"/>
        <v>0</v>
      </c>
    </row>
    <row r="74" spans="2:35" ht="12.75">
      <c r="B74" s="737" t="s">
        <v>2</v>
      </c>
      <c r="C74" s="303" t="s">
        <v>552</v>
      </c>
      <c r="D74" s="243" t="s">
        <v>301</v>
      </c>
      <c r="E74" s="829">
        <f>E35+E23</f>
        <v>0</v>
      </c>
      <c r="F74" s="829">
        <f aca="true" t="shared" si="39" ref="F74:P74">F35+F23</f>
        <v>0</v>
      </c>
      <c r="G74" s="829">
        <f t="shared" si="39"/>
        <v>0</v>
      </c>
      <c r="H74" s="829">
        <f t="shared" si="39"/>
        <v>0</v>
      </c>
      <c r="I74" s="829">
        <f t="shared" si="39"/>
        <v>0</v>
      </c>
      <c r="J74" s="829">
        <f t="shared" si="39"/>
        <v>0</v>
      </c>
      <c r="K74" s="829">
        <f t="shared" si="39"/>
        <v>0</v>
      </c>
      <c r="L74" s="829">
        <f t="shared" si="39"/>
        <v>0</v>
      </c>
      <c r="M74" s="829">
        <f t="shared" si="39"/>
        <v>0</v>
      </c>
      <c r="N74" s="829">
        <f t="shared" si="39"/>
        <v>0</v>
      </c>
      <c r="O74" s="829">
        <f t="shared" si="39"/>
        <v>0</v>
      </c>
      <c r="P74" s="829">
        <f t="shared" si="39"/>
        <v>0</v>
      </c>
      <c r="Q74" s="245">
        <f>SUM(E74:P74)</f>
        <v>0</v>
      </c>
      <c r="R74" s="677"/>
      <c r="S74" s="246"/>
      <c r="T74" s="737" t="s">
        <v>2</v>
      </c>
      <c r="U74" s="303" t="s">
        <v>552</v>
      </c>
      <c r="V74" s="1160"/>
      <c r="W74" s="286">
        <f>W35+W23</f>
        <v>0</v>
      </c>
      <c r="X74" s="286">
        <f>X35+X23</f>
        <v>0</v>
      </c>
      <c r="Y74" s="286">
        <f aca="true" t="shared" si="40" ref="Y74:AH74">Y35+Y23</f>
        <v>0</v>
      </c>
      <c r="Z74" s="286">
        <f t="shared" si="40"/>
        <v>0</v>
      </c>
      <c r="AA74" s="286">
        <f t="shared" si="40"/>
        <v>0</v>
      </c>
      <c r="AB74" s="286">
        <f t="shared" si="40"/>
        <v>0</v>
      </c>
      <c r="AC74" s="286">
        <f t="shared" si="40"/>
        <v>0</v>
      </c>
      <c r="AD74" s="286">
        <f t="shared" si="40"/>
        <v>0</v>
      </c>
      <c r="AE74" s="286">
        <f t="shared" si="40"/>
        <v>0</v>
      </c>
      <c r="AF74" s="286">
        <f t="shared" si="40"/>
        <v>0</v>
      </c>
      <c r="AG74" s="286">
        <f t="shared" si="40"/>
        <v>0</v>
      </c>
      <c r="AH74" s="286">
        <f t="shared" si="40"/>
        <v>0</v>
      </c>
      <c r="AI74" s="245">
        <f t="shared" si="2"/>
        <v>0</v>
      </c>
    </row>
    <row r="75" spans="2:35" ht="12.75">
      <c r="B75" s="737" t="s">
        <v>320</v>
      </c>
      <c r="C75" s="242" t="s">
        <v>553</v>
      </c>
      <c r="D75" s="243" t="s">
        <v>301</v>
      </c>
      <c r="E75" s="829">
        <f>E78+E81</f>
        <v>0</v>
      </c>
      <c r="F75" s="829">
        <f aca="true" t="shared" si="41" ref="F75:P75">F78+F81</f>
        <v>0</v>
      </c>
      <c r="G75" s="829">
        <f t="shared" si="41"/>
        <v>0</v>
      </c>
      <c r="H75" s="829">
        <f t="shared" si="41"/>
        <v>0</v>
      </c>
      <c r="I75" s="829">
        <f t="shared" si="41"/>
        <v>0</v>
      </c>
      <c r="J75" s="829">
        <f t="shared" si="41"/>
        <v>0</v>
      </c>
      <c r="K75" s="829">
        <f t="shared" si="41"/>
        <v>0</v>
      </c>
      <c r="L75" s="829">
        <f t="shared" si="41"/>
        <v>0</v>
      </c>
      <c r="M75" s="829">
        <f t="shared" si="41"/>
        <v>0</v>
      </c>
      <c r="N75" s="829">
        <f t="shared" si="41"/>
        <v>0</v>
      </c>
      <c r="O75" s="829">
        <f t="shared" si="41"/>
        <v>0</v>
      </c>
      <c r="P75" s="829">
        <f t="shared" si="41"/>
        <v>0</v>
      </c>
      <c r="Q75" s="245">
        <f>SUM(E75:P75)</f>
        <v>0</v>
      </c>
      <c r="R75" s="677"/>
      <c r="S75" s="246"/>
      <c r="T75" s="737" t="s">
        <v>320</v>
      </c>
      <c r="U75" s="242" t="s">
        <v>553</v>
      </c>
      <c r="V75" s="1162"/>
      <c r="W75" s="286">
        <f>W78+W81</f>
        <v>0</v>
      </c>
      <c r="X75" s="286">
        <f>X78+X81</f>
        <v>0</v>
      </c>
      <c r="Y75" s="286">
        <f aca="true" t="shared" si="42" ref="Y75:AH75">Y78+Y81</f>
        <v>0</v>
      </c>
      <c r="Z75" s="286">
        <f t="shared" si="42"/>
        <v>0</v>
      </c>
      <c r="AA75" s="286">
        <f t="shared" si="42"/>
        <v>0</v>
      </c>
      <c r="AB75" s="286">
        <f t="shared" si="42"/>
        <v>0</v>
      </c>
      <c r="AC75" s="286">
        <f t="shared" si="42"/>
        <v>0</v>
      </c>
      <c r="AD75" s="286">
        <f t="shared" si="42"/>
        <v>0</v>
      </c>
      <c r="AE75" s="286">
        <f t="shared" si="42"/>
        <v>0</v>
      </c>
      <c r="AF75" s="286">
        <f t="shared" si="42"/>
        <v>0</v>
      </c>
      <c r="AG75" s="286">
        <f t="shared" si="42"/>
        <v>0</v>
      </c>
      <c r="AH75" s="286">
        <f t="shared" si="42"/>
        <v>0</v>
      </c>
      <c r="AI75" s="245">
        <f t="shared" si="2"/>
        <v>0</v>
      </c>
    </row>
    <row r="76" spans="2:35" ht="12.75">
      <c r="B76" s="738" t="s">
        <v>232</v>
      </c>
      <c r="C76" s="293" t="s">
        <v>344</v>
      </c>
      <c r="D76" s="294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296"/>
      <c r="R76" s="765"/>
      <c r="S76" s="246"/>
      <c r="T76" s="738" t="s">
        <v>232</v>
      </c>
      <c r="U76" s="293" t="s">
        <v>344</v>
      </c>
      <c r="V76" s="1163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6">
        <f t="shared" si="2"/>
        <v>0</v>
      </c>
    </row>
    <row r="77" spans="2:35" ht="12.75">
      <c r="B77" s="745" t="s">
        <v>233</v>
      </c>
      <c r="C77" s="298" t="s">
        <v>345</v>
      </c>
      <c r="D77" s="258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261"/>
      <c r="R77" s="677"/>
      <c r="S77" s="246"/>
      <c r="T77" s="745" t="s">
        <v>233</v>
      </c>
      <c r="U77" s="298" t="s">
        <v>345</v>
      </c>
      <c r="V77" s="1156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61">
        <f t="shared" si="2"/>
        <v>0</v>
      </c>
    </row>
    <row r="78" spans="2:35" ht="12.75">
      <c r="B78" s="745" t="s">
        <v>234</v>
      </c>
      <c r="C78" s="298" t="s">
        <v>300</v>
      </c>
      <c r="D78" s="258" t="s">
        <v>301</v>
      </c>
      <c r="E78" s="826">
        <f>+'10 Alokacija MOP i tarife'!E170</f>
        <v>0</v>
      </c>
      <c r="F78" s="826">
        <f>+'10 Alokacija MOP i tarife'!F170</f>
        <v>0</v>
      </c>
      <c r="G78" s="826">
        <f>+'10 Alokacija MOP i tarife'!G170</f>
        <v>0</v>
      </c>
      <c r="H78" s="826">
        <f>+'10 Alokacija MOP i tarife'!H170</f>
        <v>0</v>
      </c>
      <c r="I78" s="826">
        <f>+'10 Alokacija MOP i tarife'!I170</f>
        <v>0</v>
      </c>
      <c r="J78" s="826">
        <f>+'10 Alokacija MOP i tarife'!J170</f>
        <v>0</v>
      </c>
      <c r="K78" s="826">
        <f>+'10 Alokacija MOP i tarife'!K170</f>
        <v>0</v>
      </c>
      <c r="L78" s="826">
        <f>+'10 Alokacija MOP i tarife'!L170</f>
        <v>0</v>
      </c>
      <c r="M78" s="826">
        <f>+'10 Alokacija MOP i tarife'!M170</f>
        <v>0</v>
      </c>
      <c r="N78" s="826">
        <f>+'10 Alokacija MOP i tarife'!N170</f>
        <v>0</v>
      </c>
      <c r="O78" s="826">
        <f>+'10 Alokacija MOP i tarife'!O170</f>
        <v>0</v>
      </c>
      <c r="P78" s="826">
        <f>+'10 Alokacija MOP i tarife'!P170</f>
        <v>0</v>
      </c>
      <c r="Q78" s="261">
        <f>SUM(E78:P78)</f>
        <v>0</v>
      </c>
      <c r="R78" s="677"/>
      <c r="S78" s="246"/>
      <c r="T78" s="745" t="s">
        <v>234</v>
      </c>
      <c r="U78" s="298" t="s">
        <v>300</v>
      </c>
      <c r="V78" s="1154"/>
      <c r="W78" s="238">
        <f>+E78*$V78</f>
        <v>0</v>
      </c>
      <c r="X78" s="238">
        <f>+F78*$V78</f>
        <v>0</v>
      </c>
      <c r="Y78" s="238">
        <f>+G78*$V78</f>
        <v>0</v>
      </c>
      <c r="Z78" s="238">
        <f>+H78*$V78</f>
        <v>0</v>
      </c>
      <c r="AA78" s="238">
        <f>+I78*$V78</f>
        <v>0</v>
      </c>
      <c r="AB78" s="238">
        <f>+J78*$V78</f>
        <v>0</v>
      </c>
      <c r="AC78" s="238">
        <f>+K78*$V78</f>
        <v>0</v>
      </c>
      <c r="AD78" s="238">
        <f>+L78*$V78</f>
        <v>0</v>
      </c>
      <c r="AE78" s="238">
        <f>+M78*$V78</f>
        <v>0</v>
      </c>
      <c r="AF78" s="238">
        <f>+N78*$V78</f>
        <v>0</v>
      </c>
      <c r="AG78" s="238">
        <f>+O78*$V78</f>
        <v>0</v>
      </c>
      <c r="AH78" s="238">
        <f>+P78*$V78</f>
        <v>0</v>
      </c>
      <c r="AI78" s="261">
        <f t="shared" si="2"/>
        <v>0</v>
      </c>
    </row>
    <row r="79" spans="2:35" ht="12.75">
      <c r="B79" s="745" t="s">
        <v>237</v>
      </c>
      <c r="C79" s="299" t="s">
        <v>346</v>
      </c>
      <c r="D79" s="258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300"/>
      <c r="R79" s="765"/>
      <c r="S79" s="246"/>
      <c r="T79" s="745" t="s">
        <v>237</v>
      </c>
      <c r="U79" s="299" t="s">
        <v>346</v>
      </c>
      <c r="V79" s="1156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300">
        <f t="shared" si="2"/>
        <v>0</v>
      </c>
    </row>
    <row r="80" spans="2:35" ht="12.75">
      <c r="B80" s="745" t="s">
        <v>402</v>
      </c>
      <c r="C80" s="298" t="s">
        <v>347</v>
      </c>
      <c r="D80" s="258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261"/>
      <c r="R80" s="677"/>
      <c r="S80" s="246"/>
      <c r="T80" s="745" t="s">
        <v>402</v>
      </c>
      <c r="U80" s="298" t="s">
        <v>347</v>
      </c>
      <c r="V80" s="1156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61">
        <f t="shared" si="2"/>
        <v>0</v>
      </c>
    </row>
    <row r="81" spans="2:35" ht="12.75">
      <c r="B81" s="748" t="s">
        <v>403</v>
      </c>
      <c r="C81" s="749" t="s">
        <v>300</v>
      </c>
      <c r="D81" s="270" t="s">
        <v>301</v>
      </c>
      <c r="E81" s="828">
        <f>+'10 Alokacija MOP i tarife'!E173</f>
        <v>0</v>
      </c>
      <c r="F81" s="828">
        <f>+'10 Alokacija MOP i tarife'!F173</f>
        <v>0</v>
      </c>
      <c r="G81" s="828">
        <f>+'10 Alokacija MOP i tarife'!G173</f>
        <v>0</v>
      </c>
      <c r="H81" s="828">
        <f>+'10 Alokacija MOP i tarife'!H173</f>
        <v>0</v>
      </c>
      <c r="I81" s="828">
        <f>+'10 Alokacija MOP i tarife'!I173</f>
        <v>0</v>
      </c>
      <c r="J81" s="828">
        <f>+'10 Alokacija MOP i tarife'!J173</f>
        <v>0</v>
      </c>
      <c r="K81" s="828">
        <f>+'10 Alokacija MOP i tarife'!K173</f>
        <v>0</v>
      </c>
      <c r="L81" s="828">
        <f>+'10 Alokacija MOP i tarife'!L173</f>
        <v>0</v>
      </c>
      <c r="M81" s="828">
        <f>+'10 Alokacija MOP i tarife'!M173</f>
        <v>0</v>
      </c>
      <c r="N81" s="828">
        <f>+'10 Alokacija MOP i tarife'!N173</f>
        <v>0</v>
      </c>
      <c r="O81" s="828">
        <f>+'10 Alokacija MOP i tarife'!O173</f>
        <v>0</v>
      </c>
      <c r="P81" s="828">
        <f>+'10 Alokacija MOP i tarife'!P173</f>
        <v>0</v>
      </c>
      <c r="Q81" s="271">
        <f>SUM(E81:P81)</f>
        <v>0</v>
      </c>
      <c r="R81" s="677"/>
      <c r="S81" s="246"/>
      <c r="T81" s="748" t="s">
        <v>403</v>
      </c>
      <c r="U81" s="749" t="s">
        <v>300</v>
      </c>
      <c r="V81" s="1158"/>
      <c r="W81" s="671">
        <f>+E81*$V81</f>
        <v>0</v>
      </c>
      <c r="X81" s="671">
        <f>+F81*$V81</f>
        <v>0</v>
      </c>
      <c r="Y81" s="671">
        <f>+G81*$V81</f>
        <v>0</v>
      </c>
      <c r="Z81" s="671">
        <f>+H81*$V81</f>
        <v>0</v>
      </c>
      <c r="AA81" s="671">
        <f>+I81*$V81</f>
        <v>0</v>
      </c>
      <c r="AB81" s="671">
        <f>+J81*$V81</f>
        <v>0</v>
      </c>
      <c r="AC81" s="671">
        <f>+K81*$V81</f>
        <v>0</v>
      </c>
      <c r="AD81" s="671">
        <f>+L81*$V81</f>
        <v>0</v>
      </c>
      <c r="AE81" s="671">
        <f>+M81*$V81</f>
        <v>0</v>
      </c>
      <c r="AF81" s="671">
        <f>+N81*$V81</f>
        <v>0</v>
      </c>
      <c r="AG81" s="671">
        <f>+O81*$V81</f>
        <v>0</v>
      </c>
      <c r="AH81" s="671">
        <f>+P81*$V81</f>
        <v>0</v>
      </c>
      <c r="AI81" s="271">
        <f t="shared" si="2"/>
        <v>0</v>
      </c>
    </row>
    <row r="82" spans="2:35" ht="13.5" thickBot="1">
      <c r="B82" s="750" t="s">
        <v>3</v>
      </c>
      <c r="C82" s="751" t="s">
        <v>554</v>
      </c>
      <c r="D82" s="752" t="s">
        <v>301</v>
      </c>
      <c r="E82" s="753">
        <f>E74+E75</f>
        <v>0</v>
      </c>
      <c r="F82" s="753">
        <f>F74+F75</f>
        <v>0</v>
      </c>
      <c r="G82" s="753">
        <f aca="true" t="shared" si="43" ref="G82:P82">G74+G75</f>
        <v>0</v>
      </c>
      <c r="H82" s="753">
        <f t="shared" si="43"/>
        <v>0</v>
      </c>
      <c r="I82" s="753">
        <f t="shared" si="43"/>
        <v>0</v>
      </c>
      <c r="J82" s="753">
        <f t="shared" si="43"/>
        <v>0</v>
      </c>
      <c r="K82" s="753">
        <f t="shared" si="43"/>
        <v>0</v>
      </c>
      <c r="L82" s="753">
        <f t="shared" si="43"/>
        <v>0</v>
      </c>
      <c r="M82" s="753">
        <f t="shared" si="43"/>
        <v>0</v>
      </c>
      <c r="N82" s="753">
        <f t="shared" si="43"/>
        <v>0</v>
      </c>
      <c r="O82" s="753">
        <f t="shared" si="43"/>
        <v>0</v>
      </c>
      <c r="P82" s="753">
        <f t="shared" si="43"/>
        <v>0</v>
      </c>
      <c r="Q82" s="754">
        <f>SUM(E82:P82)</f>
        <v>0</v>
      </c>
      <c r="R82" s="677"/>
      <c r="S82" s="834"/>
      <c r="T82" s="750" t="s">
        <v>3</v>
      </c>
      <c r="U82" s="751" t="s">
        <v>554</v>
      </c>
      <c r="V82" s="1182"/>
      <c r="W82" s="755">
        <f>W74+W75</f>
        <v>0</v>
      </c>
      <c r="X82" s="755">
        <f>X74+X75</f>
        <v>0</v>
      </c>
      <c r="Y82" s="755">
        <f aca="true" t="shared" si="44" ref="Y82:AH82">Y74+Y75</f>
        <v>0</v>
      </c>
      <c r="Z82" s="755">
        <f t="shared" si="44"/>
        <v>0</v>
      </c>
      <c r="AA82" s="755">
        <f t="shared" si="44"/>
        <v>0</v>
      </c>
      <c r="AB82" s="755">
        <f t="shared" si="44"/>
        <v>0</v>
      </c>
      <c r="AC82" s="755">
        <f t="shared" si="44"/>
        <v>0</v>
      </c>
      <c r="AD82" s="755">
        <f t="shared" si="44"/>
        <v>0</v>
      </c>
      <c r="AE82" s="755">
        <f t="shared" si="44"/>
        <v>0</v>
      </c>
      <c r="AF82" s="755">
        <f t="shared" si="44"/>
        <v>0</v>
      </c>
      <c r="AG82" s="755">
        <f t="shared" si="44"/>
        <v>0</v>
      </c>
      <c r="AH82" s="755">
        <f t="shared" si="44"/>
        <v>0</v>
      </c>
      <c r="AI82" s="754">
        <f>SUM(W82:AH82)</f>
        <v>0</v>
      </c>
    </row>
    <row r="83" spans="2:37" ht="13.5" thickTop="1">
      <c r="B83" s="762"/>
      <c r="C83" s="424"/>
      <c r="D83" s="424"/>
      <c r="E83" s="763"/>
      <c r="F83" s="763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764"/>
      <c r="T83" s="762"/>
      <c r="U83" s="424"/>
      <c r="V83" s="763"/>
      <c r="W83" s="763"/>
      <c r="X83" s="763"/>
      <c r="Y83" s="765"/>
      <c r="Z83" s="765"/>
      <c r="AA83" s="765"/>
      <c r="AB83" s="765"/>
      <c r="AC83" s="765"/>
      <c r="AD83" s="765"/>
      <c r="AE83" s="765"/>
      <c r="AF83" s="765"/>
      <c r="AG83" s="765"/>
      <c r="AH83" s="765"/>
      <c r="AI83" s="765"/>
      <c r="AJ83" s="765"/>
      <c r="AK83" s="677"/>
    </row>
    <row r="84" spans="2:37" ht="12.75">
      <c r="B84" s="762"/>
      <c r="C84" s="424"/>
      <c r="D84" s="424"/>
      <c r="E84" s="763"/>
      <c r="F84" s="763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764"/>
      <c r="T84" s="762"/>
      <c r="U84" s="424"/>
      <c r="V84" s="763"/>
      <c r="W84" s="763"/>
      <c r="X84" s="763"/>
      <c r="Y84" s="765"/>
      <c r="Z84" s="765"/>
      <c r="AA84" s="765"/>
      <c r="AB84" s="765"/>
      <c r="AC84" s="765"/>
      <c r="AD84" s="765"/>
      <c r="AE84" s="765"/>
      <c r="AF84" s="765"/>
      <c r="AG84" s="765"/>
      <c r="AH84" s="765"/>
      <c r="AI84" s="765"/>
      <c r="AJ84" s="765"/>
      <c r="AK84" s="677"/>
    </row>
    <row r="86" spans="2:37" ht="12.75">
      <c r="B86" s="953" t="str">
        <f>+"ОСТВАРЕН ЕЕ БИЛАНС У "&amp;$D$11-1&amp;". ГОДИНИ ЗА ДИСТРИБУЦИЈУ ЗА ГАРАНТОВАНО СНАБДЕВАЊЕ"</f>
        <v>ОСТВАРЕН ЕЕ БИЛАНС У 2022. ГОДИНИ ЗА ДИСТРИБУЦИЈУ ЗА ГАРАНТОВАНО СНАБДЕВАЊЕ</v>
      </c>
      <c r="C86" s="953"/>
      <c r="D86" s="953"/>
      <c r="E86" s="953"/>
      <c r="F86" s="953"/>
      <c r="G86" s="953"/>
      <c r="H86" s="953"/>
      <c r="I86" s="953"/>
      <c r="J86" s="953"/>
      <c r="K86" s="953"/>
      <c r="L86" s="953"/>
      <c r="M86" s="953"/>
      <c r="N86" s="953"/>
      <c r="O86" s="953"/>
      <c r="P86" s="953"/>
      <c r="Q86" s="953"/>
      <c r="R86" s="825"/>
      <c r="S86" s="447"/>
      <c r="T86" s="953" t="str">
        <f>+"ТРОШКОВИ КОРИШЋЕЊА СИСТЕМА ЗА ДИСТРИБУЦИЈУ У "&amp;$D$11-1&amp;". ГОДИНИ"</f>
        <v>ТРОШКОВИ КОРИШЋЕЊА СИСТЕМА ЗА ДИСТРИБУЦИЈУ У 2022. ГОДИНИ</v>
      </c>
      <c r="U86" s="953"/>
      <c r="V86" s="953"/>
      <c r="W86" s="953"/>
      <c r="X86" s="953"/>
      <c r="Y86" s="953"/>
      <c r="Z86" s="953"/>
      <c r="AA86" s="953"/>
      <c r="AB86" s="953"/>
      <c r="AC86" s="953"/>
      <c r="AD86" s="953"/>
      <c r="AE86" s="953"/>
      <c r="AF86" s="953"/>
      <c r="AG86" s="953"/>
      <c r="AH86" s="953"/>
      <c r="AI86" s="953"/>
      <c r="AJ86" s="1176"/>
      <c r="AK86" s="1176"/>
    </row>
    <row r="87" spans="2:37" ht="13.5">
      <c r="B87" s="729"/>
      <c r="C87" s="730"/>
      <c r="D87" s="730"/>
      <c r="E87" s="731"/>
      <c r="F87" s="731"/>
      <c r="G87" s="731"/>
      <c r="H87" s="73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732"/>
      <c r="T87" s="448"/>
      <c r="U87" s="452"/>
      <c r="V87" s="450"/>
      <c r="W87" s="450"/>
      <c r="X87" s="450"/>
      <c r="Y87" s="450"/>
      <c r="Z87" s="450"/>
      <c r="AA87" s="453"/>
      <c r="AB87" s="450"/>
      <c r="AC87" s="450"/>
      <c r="AD87" s="450"/>
      <c r="AE87" s="450"/>
      <c r="AF87" s="450"/>
      <c r="AG87" s="450"/>
      <c r="AH87" s="450"/>
      <c r="AI87" s="450"/>
      <c r="AJ87" s="449"/>
      <c r="AK87" s="449"/>
    </row>
    <row r="88" spans="2:37" ht="14.25" thickBot="1">
      <c r="B88" s="454"/>
      <c r="C88" s="451"/>
      <c r="D88" s="451"/>
      <c r="E88" s="451"/>
      <c r="F88" s="451"/>
      <c r="G88" s="451"/>
      <c r="H88" s="451"/>
      <c r="I88" s="455"/>
      <c r="J88" s="451"/>
      <c r="K88" s="451"/>
      <c r="L88" s="451"/>
      <c r="M88" s="451"/>
      <c r="N88" s="455"/>
      <c r="O88" s="451"/>
      <c r="P88" s="451"/>
      <c r="Q88" s="451"/>
      <c r="R88" s="451"/>
      <c r="S88" s="456"/>
      <c r="T88" s="448"/>
      <c r="U88" s="452"/>
      <c r="V88" s="450"/>
      <c r="W88" s="450"/>
      <c r="X88" s="450"/>
      <c r="Y88" s="450"/>
      <c r="Z88" s="450"/>
      <c r="AA88" s="453"/>
      <c r="AB88" s="450"/>
      <c r="AC88" s="450"/>
      <c r="AD88" s="450"/>
      <c r="AE88" s="450"/>
      <c r="AF88" s="450"/>
      <c r="AG88" s="450"/>
      <c r="AH88" s="450"/>
      <c r="AI88" s="450"/>
      <c r="AJ88" s="449"/>
      <c r="AK88" s="449"/>
    </row>
    <row r="89" spans="2:35" ht="13.5" customHeight="1" thickTop="1">
      <c r="B89" s="1174" t="s">
        <v>5</v>
      </c>
      <c r="C89" s="1172" t="s">
        <v>350</v>
      </c>
      <c r="D89" s="947" t="s">
        <v>351</v>
      </c>
      <c r="E89" s="1168" t="s">
        <v>352</v>
      </c>
      <c r="F89" s="1169"/>
      <c r="G89" s="1169"/>
      <c r="H89" s="1169"/>
      <c r="I89" s="1169"/>
      <c r="J89" s="1169"/>
      <c r="K89" s="1169"/>
      <c r="L89" s="1169"/>
      <c r="M89" s="1169"/>
      <c r="N89" s="1169"/>
      <c r="O89" s="1169"/>
      <c r="P89" s="1169"/>
      <c r="Q89" s="1170"/>
      <c r="R89" s="478"/>
      <c r="S89" s="424"/>
      <c r="T89" s="1166" t="s">
        <v>5</v>
      </c>
      <c r="U89" s="1164" t="s">
        <v>350</v>
      </c>
      <c r="V89" s="1177" t="s">
        <v>502</v>
      </c>
      <c r="W89" s="956" t="s">
        <v>353</v>
      </c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8"/>
    </row>
    <row r="90" spans="2:35" ht="12.75">
      <c r="B90" s="1175"/>
      <c r="C90" s="1173"/>
      <c r="D90" s="1171"/>
      <c r="E90" s="237" t="s">
        <v>7</v>
      </c>
      <c r="F90" s="237" t="s">
        <v>8</v>
      </c>
      <c r="G90" s="237" t="s">
        <v>9</v>
      </c>
      <c r="H90" s="237" t="s">
        <v>81</v>
      </c>
      <c r="I90" s="237" t="s">
        <v>82</v>
      </c>
      <c r="J90" s="237" t="s">
        <v>83</v>
      </c>
      <c r="K90" s="237" t="s">
        <v>84</v>
      </c>
      <c r="L90" s="237" t="s">
        <v>85</v>
      </c>
      <c r="M90" s="237" t="s">
        <v>86</v>
      </c>
      <c r="N90" s="237" t="s">
        <v>87</v>
      </c>
      <c r="O90" s="237" t="s">
        <v>88</v>
      </c>
      <c r="P90" s="237" t="s">
        <v>89</v>
      </c>
      <c r="Q90" s="312" t="s">
        <v>90</v>
      </c>
      <c r="R90" s="478"/>
      <c r="S90" s="458"/>
      <c r="T90" s="1167"/>
      <c r="U90" s="1165"/>
      <c r="V90" s="1178"/>
      <c r="W90" s="281" t="s">
        <v>7</v>
      </c>
      <c r="X90" s="281" t="s">
        <v>8</v>
      </c>
      <c r="Y90" s="281" t="s">
        <v>9</v>
      </c>
      <c r="Z90" s="281" t="s">
        <v>81</v>
      </c>
      <c r="AA90" s="281" t="s">
        <v>82</v>
      </c>
      <c r="AB90" s="281" t="s">
        <v>83</v>
      </c>
      <c r="AC90" s="281" t="s">
        <v>84</v>
      </c>
      <c r="AD90" s="281" t="s">
        <v>85</v>
      </c>
      <c r="AE90" s="281" t="s">
        <v>86</v>
      </c>
      <c r="AF90" s="281" t="s">
        <v>87</v>
      </c>
      <c r="AG90" s="281" t="s">
        <v>88</v>
      </c>
      <c r="AH90" s="281" t="s">
        <v>89</v>
      </c>
      <c r="AI90" s="314" t="s">
        <v>90</v>
      </c>
    </row>
    <row r="91" spans="2:35" ht="12.75">
      <c r="B91" s="733"/>
      <c r="C91" s="242" t="s">
        <v>537</v>
      </c>
      <c r="D91" s="243"/>
      <c r="E91" s="734"/>
      <c r="F91" s="734"/>
      <c r="G91" s="734"/>
      <c r="H91" s="734"/>
      <c r="I91" s="734"/>
      <c r="J91" s="734"/>
      <c r="K91" s="734"/>
      <c r="L91" s="734"/>
      <c r="M91" s="734"/>
      <c r="N91" s="734"/>
      <c r="O91" s="734"/>
      <c r="P91" s="734"/>
      <c r="Q91" s="735"/>
      <c r="R91" s="833"/>
      <c r="S91" s="246"/>
      <c r="T91" s="733"/>
      <c r="U91" s="242" t="s">
        <v>537</v>
      </c>
      <c r="V91" s="1183"/>
      <c r="W91" s="736"/>
      <c r="X91" s="736"/>
      <c r="Y91" s="736"/>
      <c r="Z91" s="736"/>
      <c r="AA91" s="736"/>
      <c r="AB91" s="736"/>
      <c r="AC91" s="736"/>
      <c r="AD91" s="736"/>
      <c r="AE91" s="736"/>
      <c r="AF91" s="736"/>
      <c r="AG91" s="736"/>
      <c r="AH91" s="736"/>
      <c r="AI91" s="735"/>
    </row>
    <row r="92" spans="2:35" ht="12.75">
      <c r="B92" s="756">
        <v>1</v>
      </c>
      <c r="C92" s="242" t="s">
        <v>321</v>
      </c>
      <c r="D92" s="465"/>
      <c r="E92" s="244">
        <f>+E97</f>
        <v>0</v>
      </c>
      <c r="F92" s="244">
        <f aca="true" t="shared" si="45" ref="F92:P92">+F97</f>
        <v>0</v>
      </c>
      <c r="G92" s="244">
        <f t="shared" si="45"/>
        <v>0</v>
      </c>
      <c r="H92" s="244">
        <f t="shared" si="45"/>
        <v>0</v>
      </c>
      <c r="I92" s="244">
        <f t="shared" si="45"/>
        <v>0</v>
      </c>
      <c r="J92" s="244">
        <f t="shared" si="45"/>
        <v>0</v>
      </c>
      <c r="K92" s="244">
        <f t="shared" si="45"/>
        <v>0</v>
      </c>
      <c r="L92" s="244">
        <f t="shared" si="45"/>
        <v>0</v>
      </c>
      <c r="M92" s="244">
        <f t="shared" si="45"/>
        <v>0</v>
      </c>
      <c r="N92" s="244">
        <f t="shared" si="45"/>
        <v>0</v>
      </c>
      <c r="O92" s="244">
        <f t="shared" si="45"/>
        <v>0</v>
      </c>
      <c r="P92" s="244">
        <f t="shared" si="45"/>
        <v>0</v>
      </c>
      <c r="Q92" s="245">
        <f>SUM(E92:P92)</f>
        <v>0</v>
      </c>
      <c r="R92" s="677"/>
      <c r="S92" s="246"/>
      <c r="T92" s="756">
        <v>1</v>
      </c>
      <c r="U92" s="242" t="s">
        <v>321</v>
      </c>
      <c r="V92" s="1160"/>
      <c r="W92" s="286">
        <f aca="true" t="shared" si="46" ref="W92:AE92">W95+W96+W97+W100</f>
        <v>0</v>
      </c>
      <c r="X92" s="286">
        <f t="shared" si="46"/>
        <v>0</v>
      </c>
      <c r="Y92" s="286">
        <f t="shared" si="46"/>
        <v>0</v>
      </c>
      <c r="Z92" s="286">
        <f t="shared" si="46"/>
        <v>0</v>
      </c>
      <c r="AA92" s="286">
        <f t="shared" si="46"/>
        <v>0</v>
      </c>
      <c r="AB92" s="286">
        <f t="shared" si="46"/>
        <v>0</v>
      </c>
      <c r="AC92" s="286">
        <f t="shared" si="46"/>
        <v>0</v>
      </c>
      <c r="AD92" s="286">
        <f t="shared" si="46"/>
        <v>0</v>
      </c>
      <c r="AE92" s="286">
        <f t="shared" si="46"/>
        <v>0</v>
      </c>
      <c r="AF92" s="286">
        <f>AF95+AF96+AF97+AF100</f>
        <v>0</v>
      </c>
      <c r="AG92" s="286">
        <f>AG95+AG96+AG97+AG100</f>
        <v>0</v>
      </c>
      <c r="AH92" s="286">
        <f>AH95+AH96+AH97+AH100</f>
        <v>0</v>
      </c>
      <c r="AI92" s="245">
        <f aca="true" t="shared" si="47" ref="AI92:AI150">SUM(W92:AH92)</f>
        <v>0</v>
      </c>
    </row>
    <row r="93" spans="2:35" ht="12.75">
      <c r="B93" s="757" t="s">
        <v>555</v>
      </c>
      <c r="C93" s="248" t="s">
        <v>306</v>
      </c>
      <c r="D93" s="294"/>
      <c r="E93" s="670"/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70"/>
      <c r="Q93" s="278"/>
      <c r="R93" s="833"/>
      <c r="S93" s="246"/>
      <c r="T93" s="757" t="s">
        <v>555</v>
      </c>
      <c r="U93" s="248" t="s">
        <v>306</v>
      </c>
      <c r="V93" s="1180"/>
      <c r="W93" s="670"/>
      <c r="X93" s="670"/>
      <c r="Y93" s="670"/>
      <c r="Z93" s="670"/>
      <c r="AA93" s="670"/>
      <c r="AB93" s="670"/>
      <c r="AC93" s="670"/>
      <c r="AD93" s="670"/>
      <c r="AE93" s="670"/>
      <c r="AF93" s="670"/>
      <c r="AG93" s="670"/>
      <c r="AH93" s="670"/>
      <c r="AI93" s="278">
        <f t="shared" si="47"/>
        <v>0</v>
      </c>
    </row>
    <row r="94" spans="2:35" ht="12.75">
      <c r="B94" s="758" t="s">
        <v>561</v>
      </c>
      <c r="C94" s="740" t="s">
        <v>538</v>
      </c>
      <c r="D94" s="233" t="s">
        <v>299</v>
      </c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741"/>
      <c r="R94" s="482"/>
      <c r="S94" s="246"/>
      <c r="T94" s="758" t="s">
        <v>561</v>
      </c>
      <c r="U94" s="740" t="s">
        <v>538</v>
      </c>
      <c r="V94" s="1181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741">
        <f t="shared" si="47"/>
        <v>0</v>
      </c>
    </row>
    <row r="95" spans="2:35" ht="12.75">
      <c r="B95" s="759" t="s">
        <v>562</v>
      </c>
      <c r="C95" s="462" t="s">
        <v>539</v>
      </c>
      <c r="D95" s="234" t="s">
        <v>299</v>
      </c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463">
        <f>SUM(E95:P95)</f>
        <v>0</v>
      </c>
      <c r="R95" s="482"/>
      <c r="S95" s="246"/>
      <c r="T95" s="759" t="s">
        <v>562</v>
      </c>
      <c r="U95" s="462" t="s">
        <v>539</v>
      </c>
      <c r="V95" s="1154"/>
      <c r="W95" s="238">
        <f aca="true" t="shared" si="48" ref="W95:AE96">+E95*$V95</f>
        <v>0</v>
      </c>
      <c r="X95" s="238">
        <f t="shared" si="48"/>
        <v>0</v>
      </c>
      <c r="Y95" s="238">
        <f t="shared" si="48"/>
        <v>0</v>
      </c>
      <c r="Z95" s="238">
        <f t="shared" si="48"/>
        <v>0</v>
      </c>
      <c r="AA95" s="238">
        <f t="shared" si="48"/>
        <v>0</v>
      </c>
      <c r="AB95" s="238">
        <f t="shared" si="48"/>
        <v>0</v>
      </c>
      <c r="AC95" s="238">
        <f t="shared" si="48"/>
        <v>0</v>
      </c>
      <c r="AD95" s="238">
        <f t="shared" si="48"/>
        <v>0</v>
      </c>
      <c r="AE95" s="238">
        <f t="shared" si="48"/>
        <v>0</v>
      </c>
      <c r="AF95" s="238">
        <f>+N95*$V95</f>
        <v>0</v>
      </c>
      <c r="AG95" s="238">
        <f>+O95*$V95</f>
        <v>0</v>
      </c>
      <c r="AH95" s="238">
        <f>+P95*$V95</f>
        <v>0</v>
      </c>
      <c r="AI95" s="463">
        <f t="shared" si="47"/>
        <v>0</v>
      </c>
    </row>
    <row r="96" spans="2:35" ht="12.75">
      <c r="B96" s="759" t="s">
        <v>563</v>
      </c>
      <c r="C96" s="462" t="s">
        <v>311</v>
      </c>
      <c r="D96" s="234" t="s">
        <v>299</v>
      </c>
      <c r="E96" s="826">
        <f>+'9 KE t-1'!E39</f>
        <v>0</v>
      </c>
      <c r="F96" s="826">
        <f>+'9 KE t-1'!F39</f>
        <v>0</v>
      </c>
      <c r="G96" s="826">
        <f>+'9 KE t-1'!G39</f>
        <v>0</v>
      </c>
      <c r="H96" s="826">
        <f>+'9 KE t-1'!H39</f>
        <v>0</v>
      </c>
      <c r="I96" s="826">
        <f>+'9 KE t-1'!I39</f>
        <v>0</v>
      </c>
      <c r="J96" s="826">
        <f>+'9 KE t-1'!J39</f>
        <v>0</v>
      </c>
      <c r="K96" s="826">
        <f>+'9 KE t-1'!K39</f>
        <v>0</v>
      </c>
      <c r="L96" s="826">
        <f>+'9 KE t-1'!L39</f>
        <v>0</v>
      </c>
      <c r="M96" s="826">
        <f>+'9 KE t-1'!M39</f>
        <v>0</v>
      </c>
      <c r="N96" s="826">
        <f>+'9 KE t-1'!N39</f>
        <v>0</v>
      </c>
      <c r="O96" s="826">
        <f>+'9 KE t-1'!O39</f>
        <v>0</v>
      </c>
      <c r="P96" s="826">
        <f>+'9 KE t-1'!P39</f>
        <v>0</v>
      </c>
      <c r="Q96" s="463">
        <f>SUM(E96:P96)</f>
        <v>0</v>
      </c>
      <c r="R96" s="482"/>
      <c r="S96" s="246"/>
      <c r="T96" s="759" t="s">
        <v>563</v>
      </c>
      <c r="U96" s="462" t="s">
        <v>311</v>
      </c>
      <c r="V96" s="1154"/>
      <c r="W96" s="238">
        <f t="shared" si="48"/>
        <v>0</v>
      </c>
      <c r="X96" s="238">
        <f t="shared" si="48"/>
        <v>0</v>
      </c>
      <c r="Y96" s="238">
        <f t="shared" si="48"/>
        <v>0</v>
      </c>
      <c r="Z96" s="238">
        <f t="shared" si="48"/>
        <v>0</v>
      </c>
      <c r="AA96" s="238">
        <f t="shared" si="48"/>
        <v>0</v>
      </c>
      <c r="AB96" s="238">
        <f t="shared" si="48"/>
        <v>0</v>
      </c>
      <c r="AC96" s="238">
        <f t="shared" si="48"/>
        <v>0</v>
      </c>
      <c r="AD96" s="238">
        <f t="shared" si="48"/>
        <v>0</v>
      </c>
      <c r="AE96" s="238">
        <f t="shared" si="48"/>
        <v>0</v>
      </c>
      <c r="AF96" s="238">
        <f>+N96*$V96</f>
        <v>0</v>
      </c>
      <c r="AG96" s="238">
        <f>+O96*$V96</f>
        <v>0</v>
      </c>
      <c r="AH96" s="238">
        <f>+P96*$V96</f>
        <v>0</v>
      </c>
      <c r="AI96" s="463">
        <f t="shared" si="47"/>
        <v>0</v>
      </c>
    </row>
    <row r="97" spans="2:35" ht="12.75">
      <c r="B97" s="759" t="s">
        <v>564</v>
      </c>
      <c r="C97" s="257" t="s">
        <v>300</v>
      </c>
      <c r="D97" s="258" t="s">
        <v>301</v>
      </c>
      <c r="E97" s="826">
        <f>E98+E99</f>
        <v>0</v>
      </c>
      <c r="F97" s="826">
        <f>F98+F99</f>
        <v>0</v>
      </c>
      <c r="G97" s="826">
        <f aca="true" t="shared" si="49" ref="G97:P97">G98+G99</f>
        <v>0</v>
      </c>
      <c r="H97" s="826">
        <f t="shared" si="49"/>
        <v>0</v>
      </c>
      <c r="I97" s="826">
        <f t="shared" si="49"/>
        <v>0</v>
      </c>
      <c r="J97" s="826">
        <f t="shared" si="49"/>
        <v>0</v>
      </c>
      <c r="K97" s="826">
        <f t="shared" si="49"/>
        <v>0</v>
      </c>
      <c r="L97" s="826">
        <f t="shared" si="49"/>
        <v>0</v>
      </c>
      <c r="M97" s="826">
        <f t="shared" si="49"/>
        <v>0</v>
      </c>
      <c r="N97" s="826">
        <f t="shared" si="49"/>
        <v>0</v>
      </c>
      <c r="O97" s="826">
        <f t="shared" si="49"/>
        <v>0</v>
      </c>
      <c r="P97" s="826">
        <f t="shared" si="49"/>
        <v>0</v>
      </c>
      <c r="Q97" s="261">
        <f aca="true" t="shared" si="50" ref="Q97:Q102">SUM(E97:P97)</f>
        <v>0</v>
      </c>
      <c r="R97" s="677"/>
      <c r="S97" s="246"/>
      <c r="T97" s="759" t="s">
        <v>564</v>
      </c>
      <c r="U97" s="257" t="s">
        <v>300</v>
      </c>
      <c r="V97" s="1155"/>
      <c r="W97" s="238">
        <f aca="true" t="shared" si="51" ref="W97:AE97">W98+W99</f>
        <v>0</v>
      </c>
      <c r="X97" s="238">
        <f t="shared" si="51"/>
        <v>0</v>
      </c>
      <c r="Y97" s="238">
        <f t="shared" si="51"/>
        <v>0</v>
      </c>
      <c r="Z97" s="238">
        <f t="shared" si="51"/>
        <v>0</v>
      </c>
      <c r="AA97" s="238">
        <f t="shared" si="51"/>
        <v>0</v>
      </c>
      <c r="AB97" s="238">
        <f t="shared" si="51"/>
        <v>0</v>
      </c>
      <c r="AC97" s="238">
        <f t="shared" si="51"/>
        <v>0</v>
      </c>
      <c r="AD97" s="238">
        <f t="shared" si="51"/>
        <v>0</v>
      </c>
      <c r="AE97" s="238">
        <f t="shared" si="51"/>
        <v>0</v>
      </c>
      <c r="AF97" s="238">
        <f>AF98+AF99</f>
        <v>0</v>
      </c>
      <c r="AG97" s="238">
        <f>AG98+AG99</f>
        <v>0</v>
      </c>
      <c r="AH97" s="238">
        <f>AH98+AH99</f>
        <v>0</v>
      </c>
      <c r="AI97" s="261">
        <f t="shared" si="47"/>
        <v>0</v>
      </c>
    </row>
    <row r="98" spans="2:35" ht="12.75">
      <c r="B98" s="759" t="s">
        <v>556</v>
      </c>
      <c r="C98" s="262" t="s">
        <v>313</v>
      </c>
      <c r="D98" s="258" t="s">
        <v>301</v>
      </c>
      <c r="E98" s="826">
        <f>+'9 KE t-1'!E41</f>
        <v>0</v>
      </c>
      <c r="F98" s="826">
        <f>+'9 KE t-1'!F41</f>
        <v>0</v>
      </c>
      <c r="G98" s="826">
        <f>+'9 KE t-1'!G41</f>
        <v>0</v>
      </c>
      <c r="H98" s="826">
        <f>+'9 KE t-1'!H41</f>
        <v>0</v>
      </c>
      <c r="I98" s="826">
        <f>+'9 KE t-1'!I41</f>
        <v>0</v>
      </c>
      <c r="J98" s="826">
        <f>+'9 KE t-1'!J41</f>
        <v>0</v>
      </c>
      <c r="K98" s="826">
        <f>+'9 KE t-1'!K41</f>
        <v>0</v>
      </c>
      <c r="L98" s="826">
        <f>+'9 KE t-1'!L41</f>
        <v>0</v>
      </c>
      <c r="M98" s="826">
        <f>+'9 KE t-1'!M41</f>
        <v>0</v>
      </c>
      <c r="N98" s="826">
        <f>+'9 KE t-1'!N41</f>
        <v>0</v>
      </c>
      <c r="O98" s="826">
        <f>+'9 KE t-1'!O41</f>
        <v>0</v>
      </c>
      <c r="P98" s="826">
        <f>+'9 KE t-1'!P41</f>
        <v>0</v>
      </c>
      <c r="Q98" s="261">
        <f t="shared" si="50"/>
        <v>0</v>
      </c>
      <c r="R98" s="677"/>
      <c r="S98" s="246"/>
      <c r="T98" s="759" t="s">
        <v>556</v>
      </c>
      <c r="U98" s="262" t="s">
        <v>313</v>
      </c>
      <c r="V98" s="1154"/>
      <c r="W98" s="238">
        <f aca="true" t="shared" si="52" ref="W98:AE99">+E98*$V98</f>
        <v>0</v>
      </c>
      <c r="X98" s="238">
        <f t="shared" si="52"/>
        <v>0</v>
      </c>
      <c r="Y98" s="238">
        <f t="shared" si="52"/>
        <v>0</v>
      </c>
      <c r="Z98" s="238">
        <f t="shared" si="52"/>
        <v>0</v>
      </c>
      <c r="AA98" s="238">
        <f t="shared" si="52"/>
        <v>0</v>
      </c>
      <c r="AB98" s="238">
        <f t="shared" si="52"/>
        <v>0</v>
      </c>
      <c r="AC98" s="238">
        <f t="shared" si="52"/>
        <v>0</v>
      </c>
      <c r="AD98" s="238">
        <f t="shared" si="52"/>
        <v>0</v>
      </c>
      <c r="AE98" s="238">
        <f t="shared" si="52"/>
        <v>0</v>
      </c>
      <c r="AF98" s="238">
        <f>+N98*$V98</f>
        <v>0</v>
      </c>
      <c r="AG98" s="238">
        <f>+O98*$V98</f>
        <v>0</v>
      </c>
      <c r="AH98" s="238">
        <f>+P98*$V98</f>
        <v>0</v>
      </c>
      <c r="AI98" s="261">
        <f t="shared" si="47"/>
        <v>0</v>
      </c>
    </row>
    <row r="99" spans="2:35" ht="12.75">
      <c r="B99" s="759" t="s">
        <v>557</v>
      </c>
      <c r="C99" s="262" t="s">
        <v>315</v>
      </c>
      <c r="D99" s="258" t="s">
        <v>301</v>
      </c>
      <c r="E99" s="826">
        <f>+'9 KE t-1'!E42</f>
        <v>0</v>
      </c>
      <c r="F99" s="826">
        <f>+'9 KE t-1'!F42</f>
        <v>0</v>
      </c>
      <c r="G99" s="826">
        <f>+'9 KE t-1'!G42</f>
        <v>0</v>
      </c>
      <c r="H99" s="826">
        <f>+'9 KE t-1'!H42</f>
        <v>0</v>
      </c>
      <c r="I99" s="826">
        <f>+'9 KE t-1'!I42</f>
        <v>0</v>
      </c>
      <c r="J99" s="826">
        <f>+'9 KE t-1'!J42</f>
        <v>0</v>
      </c>
      <c r="K99" s="826">
        <f>+'9 KE t-1'!K42</f>
        <v>0</v>
      </c>
      <c r="L99" s="826">
        <f>+'9 KE t-1'!L42</f>
        <v>0</v>
      </c>
      <c r="M99" s="826">
        <f>+'9 KE t-1'!M42</f>
        <v>0</v>
      </c>
      <c r="N99" s="826">
        <f>+'9 KE t-1'!N42</f>
        <v>0</v>
      </c>
      <c r="O99" s="826">
        <f>+'9 KE t-1'!O42</f>
        <v>0</v>
      </c>
      <c r="P99" s="826">
        <f>+'9 KE t-1'!P42</f>
        <v>0</v>
      </c>
      <c r="Q99" s="261">
        <f t="shared" si="50"/>
        <v>0</v>
      </c>
      <c r="R99" s="677"/>
      <c r="S99" s="246"/>
      <c r="T99" s="759" t="s">
        <v>557</v>
      </c>
      <c r="U99" s="262" t="s">
        <v>315</v>
      </c>
      <c r="V99" s="1154"/>
      <c r="W99" s="238">
        <f t="shared" si="52"/>
        <v>0</v>
      </c>
      <c r="X99" s="238">
        <f t="shared" si="52"/>
        <v>0</v>
      </c>
      <c r="Y99" s="238">
        <f t="shared" si="52"/>
        <v>0</v>
      </c>
      <c r="Z99" s="238">
        <f t="shared" si="52"/>
        <v>0</v>
      </c>
      <c r="AA99" s="238">
        <f t="shared" si="52"/>
        <v>0</v>
      </c>
      <c r="AB99" s="238">
        <f t="shared" si="52"/>
        <v>0</v>
      </c>
      <c r="AC99" s="238">
        <f t="shared" si="52"/>
        <v>0</v>
      </c>
      <c r="AD99" s="238">
        <f t="shared" si="52"/>
        <v>0</v>
      </c>
      <c r="AE99" s="238">
        <f t="shared" si="52"/>
        <v>0</v>
      </c>
      <c r="AF99" s="238">
        <f>+N99*$V99</f>
        <v>0</v>
      </c>
      <c r="AG99" s="238">
        <f>+O99*$V99</f>
        <v>0</v>
      </c>
      <c r="AH99" s="238">
        <f>+P99*$V99</f>
        <v>0</v>
      </c>
      <c r="AI99" s="261">
        <f t="shared" si="47"/>
        <v>0</v>
      </c>
    </row>
    <row r="100" spans="2:35" ht="12.75">
      <c r="B100" s="759" t="s">
        <v>558</v>
      </c>
      <c r="C100" s="263" t="s">
        <v>304</v>
      </c>
      <c r="D100" s="258" t="s">
        <v>305</v>
      </c>
      <c r="E100" s="826">
        <f>E101+E102</f>
        <v>0</v>
      </c>
      <c r="F100" s="826">
        <f>F101+F102</f>
        <v>0</v>
      </c>
      <c r="G100" s="826">
        <f aca="true" t="shared" si="53" ref="G100:P100">G101+G102</f>
        <v>0</v>
      </c>
      <c r="H100" s="826">
        <f t="shared" si="53"/>
        <v>0</v>
      </c>
      <c r="I100" s="826">
        <f t="shared" si="53"/>
        <v>0</v>
      </c>
      <c r="J100" s="826">
        <f t="shared" si="53"/>
        <v>0</v>
      </c>
      <c r="K100" s="826">
        <f t="shared" si="53"/>
        <v>0</v>
      </c>
      <c r="L100" s="826">
        <f t="shared" si="53"/>
        <v>0</v>
      </c>
      <c r="M100" s="826">
        <f t="shared" si="53"/>
        <v>0</v>
      </c>
      <c r="N100" s="826">
        <f t="shared" si="53"/>
        <v>0</v>
      </c>
      <c r="O100" s="826">
        <f t="shared" si="53"/>
        <v>0</v>
      </c>
      <c r="P100" s="826">
        <f t="shared" si="53"/>
        <v>0</v>
      </c>
      <c r="Q100" s="261">
        <f t="shared" si="50"/>
        <v>0</v>
      </c>
      <c r="R100" s="677"/>
      <c r="S100" s="246"/>
      <c r="T100" s="759" t="s">
        <v>558</v>
      </c>
      <c r="U100" s="263" t="s">
        <v>304</v>
      </c>
      <c r="V100" s="1156"/>
      <c r="W100" s="238">
        <f aca="true" t="shared" si="54" ref="W100:AE100">W101+W102</f>
        <v>0</v>
      </c>
      <c r="X100" s="238">
        <f t="shared" si="54"/>
        <v>0</v>
      </c>
      <c r="Y100" s="238">
        <f t="shared" si="54"/>
        <v>0</v>
      </c>
      <c r="Z100" s="238">
        <f t="shared" si="54"/>
        <v>0</v>
      </c>
      <c r="AA100" s="238">
        <f t="shared" si="54"/>
        <v>0</v>
      </c>
      <c r="AB100" s="238">
        <f t="shared" si="54"/>
        <v>0</v>
      </c>
      <c r="AC100" s="238">
        <f t="shared" si="54"/>
        <v>0</v>
      </c>
      <c r="AD100" s="238">
        <f t="shared" si="54"/>
        <v>0</v>
      </c>
      <c r="AE100" s="238">
        <f t="shared" si="54"/>
        <v>0</v>
      </c>
      <c r="AF100" s="238">
        <f>AF101+AF102</f>
        <v>0</v>
      </c>
      <c r="AG100" s="238">
        <f>AG101+AG102</f>
        <v>0</v>
      </c>
      <c r="AH100" s="238">
        <f>AH101+AH102</f>
        <v>0</v>
      </c>
      <c r="AI100" s="261">
        <f t="shared" si="47"/>
        <v>0</v>
      </c>
    </row>
    <row r="101" spans="2:35" ht="12.75">
      <c r="B101" s="760" t="s">
        <v>559</v>
      </c>
      <c r="C101" s="263" t="s">
        <v>316</v>
      </c>
      <c r="D101" s="258" t="s">
        <v>305</v>
      </c>
      <c r="E101" s="827">
        <f>+'9 KE t-1'!E44</f>
        <v>0</v>
      </c>
      <c r="F101" s="827">
        <f>+'9 KE t-1'!F44</f>
        <v>0</v>
      </c>
      <c r="G101" s="827">
        <f>+'9 KE t-1'!G44</f>
        <v>0</v>
      </c>
      <c r="H101" s="827">
        <f>+'9 KE t-1'!H44</f>
        <v>0</v>
      </c>
      <c r="I101" s="827">
        <f>+'9 KE t-1'!I44</f>
        <v>0</v>
      </c>
      <c r="J101" s="827">
        <f>+'9 KE t-1'!J44</f>
        <v>0</v>
      </c>
      <c r="K101" s="827">
        <f>+'9 KE t-1'!K44</f>
        <v>0</v>
      </c>
      <c r="L101" s="827">
        <f>+'9 KE t-1'!L44</f>
        <v>0</v>
      </c>
      <c r="M101" s="827">
        <f>+'9 KE t-1'!M44</f>
        <v>0</v>
      </c>
      <c r="N101" s="827">
        <f>+'9 KE t-1'!N44</f>
        <v>0</v>
      </c>
      <c r="O101" s="827">
        <f>+'9 KE t-1'!O44</f>
        <v>0</v>
      </c>
      <c r="P101" s="827">
        <f>+'9 KE t-1'!P44</f>
        <v>0</v>
      </c>
      <c r="Q101" s="261">
        <f t="shared" si="50"/>
        <v>0</v>
      </c>
      <c r="R101" s="677"/>
      <c r="S101" s="246"/>
      <c r="T101" s="760" t="s">
        <v>559</v>
      </c>
      <c r="U101" s="263" t="s">
        <v>316</v>
      </c>
      <c r="V101" s="1157"/>
      <c r="W101" s="238">
        <f aca="true" t="shared" si="55" ref="W101:AE102">+E101*$V101</f>
        <v>0</v>
      </c>
      <c r="X101" s="238">
        <f t="shared" si="55"/>
        <v>0</v>
      </c>
      <c r="Y101" s="238">
        <f t="shared" si="55"/>
        <v>0</v>
      </c>
      <c r="Z101" s="238">
        <f t="shared" si="55"/>
        <v>0</v>
      </c>
      <c r="AA101" s="238">
        <f t="shared" si="55"/>
        <v>0</v>
      </c>
      <c r="AB101" s="238">
        <f t="shared" si="55"/>
        <v>0</v>
      </c>
      <c r="AC101" s="238">
        <f t="shared" si="55"/>
        <v>0</v>
      </c>
      <c r="AD101" s="238">
        <f t="shared" si="55"/>
        <v>0</v>
      </c>
      <c r="AE101" s="238">
        <f t="shared" si="55"/>
        <v>0</v>
      </c>
      <c r="AF101" s="238">
        <f>+N101*$V101</f>
        <v>0</v>
      </c>
      <c r="AG101" s="238">
        <f>+O101*$V101</f>
        <v>0</v>
      </c>
      <c r="AH101" s="238">
        <f>+P101*$V101</f>
        <v>0</v>
      </c>
      <c r="AI101" s="261">
        <f t="shared" si="47"/>
        <v>0</v>
      </c>
    </row>
    <row r="102" spans="2:35" ht="12.75">
      <c r="B102" s="761" t="s">
        <v>560</v>
      </c>
      <c r="C102" s="269" t="s">
        <v>317</v>
      </c>
      <c r="D102" s="270" t="s">
        <v>305</v>
      </c>
      <c r="E102" s="828">
        <f>+'9 KE t-1'!E45</f>
        <v>0</v>
      </c>
      <c r="F102" s="828">
        <f>+'9 KE t-1'!F45</f>
        <v>0</v>
      </c>
      <c r="G102" s="828">
        <f>+'9 KE t-1'!G45</f>
        <v>0</v>
      </c>
      <c r="H102" s="828">
        <f>+'9 KE t-1'!H45</f>
        <v>0</v>
      </c>
      <c r="I102" s="828">
        <f>+'9 KE t-1'!I45</f>
        <v>0</v>
      </c>
      <c r="J102" s="828">
        <f>+'9 KE t-1'!J45</f>
        <v>0</v>
      </c>
      <c r="K102" s="828">
        <f>+'9 KE t-1'!K45</f>
        <v>0</v>
      </c>
      <c r="L102" s="828">
        <f>+'9 KE t-1'!L45</f>
        <v>0</v>
      </c>
      <c r="M102" s="828">
        <f>+'9 KE t-1'!M45</f>
        <v>0</v>
      </c>
      <c r="N102" s="828">
        <f>+'9 KE t-1'!N45</f>
        <v>0</v>
      </c>
      <c r="O102" s="828">
        <f>+'9 KE t-1'!O45</f>
        <v>0</v>
      </c>
      <c r="P102" s="828">
        <f>+'9 KE t-1'!P45</f>
        <v>0</v>
      </c>
      <c r="Q102" s="271">
        <f t="shared" si="50"/>
        <v>0</v>
      </c>
      <c r="R102" s="677"/>
      <c r="S102" s="246"/>
      <c r="T102" s="761" t="s">
        <v>560</v>
      </c>
      <c r="U102" s="269" t="s">
        <v>317</v>
      </c>
      <c r="V102" s="1158"/>
      <c r="W102" s="238">
        <f t="shared" si="55"/>
        <v>0</v>
      </c>
      <c r="X102" s="238">
        <f t="shared" si="55"/>
        <v>0</v>
      </c>
      <c r="Y102" s="238">
        <f t="shared" si="55"/>
        <v>0</v>
      </c>
      <c r="Z102" s="238">
        <f t="shared" si="55"/>
        <v>0</v>
      </c>
      <c r="AA102" s="238">
        <f t="shared" si="55"/>
        <v>0</v>
      </c>
      <c r="AB102" s="238">
        <f t="shared" si="55"/>
        <v>0</v>
      </c>
      <c r="AC102" s="238">
        <f t="shared" si="55"/>
        <v>0</v>
      </c>
      <c r="AD102" s="238">
        <f t="shared" si="55"/>
        <v>0</v>
      </c>
      <c r="AE102" s="238">
        <f t="shared" si="55"/>
        <v>0</v>
      </c>
      <c r="AF102" s="238">
        <f>+N102*$V102</f>
        <v>0</v>
      </c>
      <c r="AG102" s="238">
        <f>+O102*$V102</f>
        <v>0</v>
      </c>
      <c r="AH102" s="238">
        <f>+P102*$V102</f>
        <v>0</v>
      </c>
      <c r="AI102" s="271">
        <f t="shared" si="47"/>
        <v>0</v>
      </c>
    </row>
    <row r="103" spans="2:35" ht="12.75">
      <c r="B103" s="744"/>
      <c r="C103" s="269" t="s">
        <v>543</v>
      </c>
      <c r="D103" s="270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271"/>
      <c r="R103" s="677"/>
      <c r="S103" s="246"/>
      <c r="T103" s="744"/>
      <c r="U103" s="269" t="s">
        <v>543</v>
      </c>
      <c r="V103" s="1159"/>
      <c r="W103" s="671"/>
      <c r="X103" s="671"/>
      <c r="Y103" s="671"/>
      <c r="Z103" s="671"/>
      <c r="AA103" s="671"/>
      <c r="AB103" s="671"/>
      <c r="AC103" s="671"/>
      <c r="AD103" s="671"/>
      <c r="AE103" s="671"/>
      <c r="AF103" s="671"/>
      <c r="AG103" s="671"/>
      <c r="AH103" s="671"/>
      <c r="AI103" s="271">
        <f t="shared" si="47"/>
        <v>0</v>
      </c>
    </row>
    <row r="104" spans="2:35" ht="12.75">
      <c r="B104" s="733" t="s">
        <v>1</v>
      </c>
      <c r="C104" s="242" t="s">
        <v>323</v>
      </c>
      <c r="D104" s="243" t="s">
        <v>301</v>
      </c>
      <c r="E104" s="829">
        <f>E105+E122</f>
        <v>0</v>
      </c>
      <c r="F104" s="829">
        <f>F105+F122</f>
        <v>0</v>
      </c>
      <c r="G104" s="829">
        <f aca="true" t="shared" si="56" ref="G104:P104">G105+G122</f>
        <v>0</v>
      </c>
      <c r="H104" s="829">
        <f t="shared" si="56"/>
        <v>0</v>
      </c>
      <c r="I104" s="829">
        <f t="shared" si="56"/>
        <v>0</v>
      </c>
      <c r="J104" s="829">
        <f t="shared" si="56"/>
        <v>0</v>
      </c>
      <c r="K104" s="829">
        <f t="shared" si="56"/>
        <v>0</v>
      </c>
      <c r="L104" s="829">
        <f t="shared" si="56"/>
        <v>0</v>
      </c>
      <c r="M104" s="829">
        <f t="shared" si="56"/>
        <v>0</v>
      </c>
      <c r="N104" s="829">
        <f t="shared" si="56"/>
        <v>0</v>
      </c>
      <c r="O104" s="829">
        <f t="shared" si="56"/>
        <v>0</v>
      </c>
      <c r="P104" s="829">
        <f t="shared" si="56"/>
        <v>0</v>
      </c>
      <c r="Q104" s="245">
        <f>SUM(E104:P104)</f>
        <v>0</v>
      </c>
      <c r="R104" s="677"/>
      <c r="S104" s="246"/>
      <c r="T104" s="733" t="s">
        <v>1</v>
      </c>
      <c r="U104" s="242" t="s">
        <v>323</v>
      </c>
      <c r="V104" s="1160"/>
      <c r="W104" s="286">
        <f aca="true" t="shared" si="57" ref="W104:AE104">W105+W122</f>
        <v>0</v>
      </c>
      <c r="X104" s="286">
        <f t="shared" si="57"/>
        <v>0</v>
      </c>
      <c r="Y104" s="286">
        <f t="shared" si="57"/>
        <v>0</v>
      </c>
      <c r="Z104" s="286">
        <f t="shared" si="57"/>
        <v>0</v>
      </c>
      <c r="AA104" s="286">
        <f t="shared" si="57"/>
        <v>0</v>
      </c>
      <c r="AB104" s="286">
        <f t="shared" si="57"/>
        <v>0</v>
      </c>
      <c r="AC104" s="286">
        <f t="shared" si="57"/>
        <v>0</v>
      </c>
      <c r="AD104" s="286">
        <f t="shared" si="57"/>
        <v>0</v>
      </c>
      <c r="AE104" s="286">
        <f t="shared" si="57"/>
        <v>0</v>
      </c>
      <c r="AF104" s="286">
        <f>AF105+AF122</f>
        <v>0</v>
      </c>
      <c r="AG104" s="286">
        <f>AG105+AG122</f>
        <v>0</v>
      </c>
      <c r="AH104" s="286">
        <f>AH105+AH122</f>
        <v>0</v>
      </c>
      <c r="AI104" s="245">
        <f t="shared" si="47"/>
        <v>0</v>
      </c>
    </row>
    <row r="105" spans="2:35" ht="12.75">
      <c r="B105" s="739" t="s">
        <v>30</v>
      </c>
      <c r="C105" s="250" t="s">
        <v>544</v>
      </c>
      <c r="D105" s="251" t="s">
        <v>301</v>
      </c>
      <c r="E105" s="830">
        <f>E106+E112</f>
        <v>0</v>
      </c>
      <c r="F105" s="830">
        <f>F106+F112</f>
        <v>0</v>
      </c>
      <c r="G105" s="830">
        <f aca="true" t="shared" si="58" ref="G105:P105">G106+G112</f>
        <v>0</v>
      </c>
      <c r="H105" s="830">
        <f t="shared" si="58"/>
        <v>0</v>
      </c>
      <c r="I105" s="830">
        <f t="shared" si="58"/>
        <v>0</v>
      </c>
      <c r="J105" s="830">
        <f t="shared" si="58"/>
        <v>0</v>
      </c>
      <c r="K105" s="830">
        <f t="shared" si="58"/>
        <v>0</v>
      </c>
      <c r="L105" s="830">
        <f t="shared" si="58"/>
        <v>0</v>
      </c>
      <c r="M105" s="830">
        <f t="shared" si="58"/>
        <v>0</v>
      </c>
      <c r="N105" s="830">
        <f t="shared" si="58"/>
        <v>0</v>
      </c>
      <c r="O105" s="830">
        <f t="shared" si="58"/>
        <v>0</v>
      </c>
      <c r="P105" s="830">
        <f t="shared" si="58"/>
        <v>0</v>
      </c>
      <c r="Q105" s="285">
        <f>SUM(E105:P105)</f>
        <v>0</v>
      </c>
      <c r="R105" s="677"/>
      <c r="S105" s="246"/>
      <c r="T105" s="739" t="s">
        <v>30</v>
      </c>
      <c r="U105" s="250" t="s">
        <v>544</v>
      </c>
      <c r="V105" s="1161"/>
      <c r="W105" s="256">
        <f aca="true" t="shared" si="59" ref="W105:AE105">W106+W112</f>
        <v>0</v>
      </c>
      <c r="X105" s="256">
        <f t="shared" si="59"/>
        <v>0</v>
      </c>
      <c r="Y105" s="256">
        <f t="shared" si="59"/>
        <v>0</v>
      </c>
      <c r="Z105" s="256">
        <f t="shared" si="59"/>
        <v>0</v>
      </c>
      <c r="AA105" s="256">
        <f t="shared" si="59"/>
        <v>0</v>
      </c>
      <c r="AB105" s="256">
        <f t="shared" si="59"/>
        <v>0</v>
      </c>
      <c r="AC105" s="256">
        <f t="shared" si="59"/>
        <v>0</v>
      </c>
      <c r="AD105" s="256">
        <f t="shared" si="59"/>
        <v>0</v>
      </c>
      <c r="AE105" s="256">
        <f t="shared" si="59"/>
        <v>0</v>
      </c>
      <c r="AF105" s="256">
        <f>AF106+AF112</f>
        <v>0</v>
      </c>
      <c r="AG105" s="256">
        <f>AG106+AG112</f>
        <v>0</v>
      </c>
      <c r="AH105" s="256">
        <f>AH106+AH112</f>
        <v>0</v>
      </c>
      <c r="AI105" s="285">
        <f t="shared" si="47"/>
        <v>0</v>
      </c>
    </row>
    <row r="106" spans="2:35" ht="12.75">
      <c r="B106" s="742"/>
      <c r="C106" s="262" t="s">
        <v>325</v>
      </c>
      <c r="D106" s="265"/>
      <c r="E106" s="826">
        <f>+E109</f>
        <v>0</v>
      </c>
      <c r="F106" s="826">
        <f aca="true" t="shared" si="60" ref="F106:P106">+F109</f>
        <v>0</v>
      </c>
      <c r="G106" s="826">
        <f t="shared" si="60"/>
        <v>0</v>
      </c>
      <c r="H106" s="826">
        <f t="shared" si="60"/>
        <v>0</v>
      </c>
      <c r="I106" s="826">
        <f t="shared" si="60"/>
        <v>0</v>
      </c>
      <c r="J106" s="826">
        <f t="shared" si="60"/>
        <v>0</v>
      </c>
      <c r="K106" s="826">
        <f t="shared" si="60"/>
        <v>0</v>
      </c>
      <c r="L106" s="826">
        <f t="shared" si="60"/>
        <v>0</v>
      </c>
      <c r="M106" s="826">
        <f t="shared" si="60"/>
        <v>0</v>
      </c>
      <c r="N106" s="826">
        <f t="shared" si="60"/>
        <v>0</v>
      </c>
      <c r="O106" s="826">
        <f t="shared" si="60"/>
        <v>0</v>
      </c>
      <c r="P106" s="826">
        <f t="shared" si="60"/>
        <v>0</v>
      </c>
      <c r="Q106" s="463">
        <f>SUM(E106:P106)</f>
        <v>0</v>
      </c>
      <c r="R106" s="482"/>
      <c r="S106" s="246"/>
      <c r="T106" s="742"/>
      <c r="U106" s="262" t="s">
        <v>325</v>
      </c>
      <c r="V106" s="1155"/>
      <c r="W106" s="238">
        <f aca="true" t="shared" si="61" ref="W106:AE106">+W108+W109</f>
        <v>0</v>
      </c>
      <c r="X106" s="238">
        <f t="shared" si="61"/>
        <v>0</v>
      </c>
      <c r="Y106" s="238">
        <f t="shared" si="61"/>
        <v>0</v>
      </c>
      <c r="Z106" s="238">
        <f t="shared" si="61"/>
        <v>0</v>
      </c>
      <c r="AA106" s="238">
        <f t="shared" si="61"/>
        <v>0</v>
      </c>
      <c r="AB106" s="238">
        <f t="shared" si="61"/>
        <v>0</v>
      </c>
      <c r="AC106" s="238">
        <f t="shared" si="61"/>
        <v>0</v>
      </c>
      <c r="AD106" s="238">
        <f t="shared" si="61"/>
        <v>0</v>
      </c>
      <c r="AE106" s="238">
        <f t="shared" si="61"/>
        <v>0</v>
      </c>
      <c r="AF106" s="238">
        <f>+AF108+AF109</f>
        <v>0</v>
      </c>
      <c r="AG106" s="238">
        <f>+AG108+AG109</f>
        <v>0</v>
      </c>
      <c r="AH106" s="238">
        <f>+AH108+AH109</f>
        <v>0</v>
      </c>
      <c r="AI106" s="463">
        <f t="shared" si="47"/>
        <v>0</v>
      </c>
    </row>
    <row r="107" spans="2:35" ht="12.75">
      <c r="B107" s="742" t="s">
        <v>387</v>
      </c>
      <c r="C107" s="257" t="s">
        <v>306</v>
      </c>
      <c r="D107" s="258"/>
      <c r="E107" s="826"/>
      <c r="F107" s="826"/>
      <c r="G107" s="826"/>
      <c r="H107" s="826"/>
      <c r="I107" s="826"/>
      <c r="J107" s="826"/>
      <c r="K107" s="826"/>
      <c r="L107" s="826"/>
      <c r="M107" s="826"/>
      <c r="N107" s="826"/>
      <c r="O107" s="826"/>
      <c r="P107" s="826"/>
      <c r="Q107" s="463"/>
      <c r="R107" s="482"/>
      <c r="S107" s="246"/>
      <c r="T107" s="742" t="s">
        <v>387</v>
      </c>
      <c r="U107" s="257" t="s">
        <v>306</v>
      </c>
      <c r="V107" s="1156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463">
        <f t="shared" si="47"/>
        <v>0</v>
      </c>
    </row>
    <row r="108" spans="2:35" ht="12.75">
      <c r="B108" s="742" t="s">
        <v>388</v>
      </c>
      <c r="C108" s="462" t="s">
        <v>539</v>
      </c>
      <c r="D108" s="258" t="s">
        <v>299</v>
      </c>
      <c r="E108" s="826">
        <f>+'9 KE t-1'!E51</f>
        <v>0</v>
      </c>
      <c r="F108" s="826">
        <f>+'9 KE t-1'!F51</f>
        <v>0</v>
      </c>
      <c r="G108" s="826">
        <f>+'9 KE t-1'!G51</f>
        <v>0</v>
      </c>
      <c r="H108" s="826">
        <f>+'9 KE t-1'!H51</f>
        <v>0</v>
      </c>
      <c r="I108" s="826">
        <f>+'9 KE t-1'!I51</f>
        <v>0</v>
      </c>
      <c r="J108" s="826">
        <f>+'9 KE t-1'!J51</f>
        <v>0</v>
      </c>
      <c r="K108" s="826">
        <f>+'9 KE t-1'!K51</f>
        <v>0</v>
      </c>
      <c r="L108" s="826">
        <f>+'9 KE t-1'!L51</f>
        <v>0</v>
      </c>
      <c r="M108" s="826">
        <f>+'9 KE t-1'!M51</f>
        <v>0</v>
      </c>
      <c r="N108" s="826">
        <f>+'9 KE t-1'!N51</f>
        <v>0</v>
      </c>
      <c r="O108" s="826">
        <f>+'9 KE t-1'!O51</f>
        <v>0</v>
      </c>
      <c r="P108" s="826">
        <f>+'9 KE t-1'!P51</f>
        <v>0</v>
      </c>
      <c r="Q108" s="261">
        <f>SUM(E108:P108)</f>
        <v>0</v>
      </c>
      <c r="R108" s="677"/>
      <c r="S108" s="246"/>
      <c r="T108" s="742" t="s">
        <v>388</v>
      </c>
      <c r="U108" s="462" t="s">
        <v>539</v>
      </c>
      <c r="V108" s="1154"/>
      <c r="W108" s="238">
        <f aca="true" t="shared" si="62" ref="W108:AE108">+E108*$V108</f>
        <v>0</v>
      </c>
      <c r="X108" s="238">
        <f t="shared" si="62"/>
        <v>0</v>
      </c>
      <c r="Y108" s="238">
        <f t="shared" si="62"/>
        <v>0</v>
      </c>
      <c r="Z108" s="238">
        <f t="shared" si="62"/>
        <v>0</v>
      </c>
      <c r="AA108" s="238">
        <f t="shared" si="62"/>
        <v>0</v>
      </c>
      <c r="AB108" s="238">
        <f t="shared" si="62"/>
        <v>0</v>
      </c>
      <c r="AC108" s="238">
        <f t="shared" si="62"/>
        <v>0</v>
      </c>
      <c r="AD108" s="238">
        <f t="shared" si="62"/>
        <v>0</v>
      </c>
      <c r="AE108" s="238">
        <f t="shared" si="62"/>
        <v>0</v>
      </c>
      <c r="AF108" s="238">
        <f>+N108*$V108</f>
        <v>0</v>
      </c>
      <c r="AG108" s="238">
        <f>+O108*$V108</f>
        <v>0</v>
      </c>
      <c r="AH108" s="238">
        <f>+P108*$V108</f>
        <v>0</v>
      </c>
      <c r="AI108" s="261">
        <f t="shared" si="47"/>
        <v>0</v>
      </c>
    </row>
    <row r="109" spans="2:35" ht="12.75">
      <c r="B109" s="742" t="s">
        <v>389</v>
      </c>
      <c r="C109" s="257" t="s">
        <v>300</v>
      </c>
      <c r="D109" s="258" t="s">
        <v>301</v>
      </c>
      <c r="E109" s="826">
        <f>E110+E111</f>
        <v>0</v>
      </c>
      <c r="F109" s="826">
        <f aca="true" t="shared" si="63" ref="F109:P109">F110+F111</f>
        <v>0</v>
      </c>
      <c r="G109" s="826">
        <f t="shared" si="63"/>
        <v>0</v>
      </c>
      <c r="H109" s="826">
        <f t="shared" si="63"/>
        <v>0</v>
      </c>
      <c r="I109" s="826">
        <f t="shared" si="63"/>
        <v>0</v>
      </c>
      <c r="J109" s="826">
        <f t="shared" si="63"/>
        <v>0</v>
      </c>
      <c r="K109" s="826">
        <f t="shared" si="63"/>
        <v>0</v>
      </c>
      <c r="L109" s="826">
        <f t="shared" si="63"/>
        <v>0</v>
      </c>
      <c r="M109" s="826">
        <f t="shared" si="63"/>
        <v>0</v>
      </c>
      <c r="N109" s="826">
        <f t="shared" si="63"/>
        <v>0</v>
      </c>
      <c r="O109" s="826">
        <f t="shared" si="63"/>
        <v>0</v>
      </c>
      <c r="P109" s="826">
        <f t="shared" si="63"/>
        <v>0</v>
      </c>
      <c r="Q109" s="261">
        <f>SUM(E109:P109)</f>
        <v>0</v>
      </c>
      <c r="R109" s="677"/>
      <c r="S109" s="246"/>
      <c r="T109" s="742" t="s">
        <v>389</v>
      </c>
      <c r="U109" s="257" t="s">
        <v>300</v>
      </c>
      <c r="V109" s="1155"/>
      <c r="W109" s="238">
        <f aca="true" t="shared" si="64" ref="W109:AE109">W110+W111</f>
        <v>0</v>
      </c>
      <c r="X109" s="238">
        <f t="shared" si="64"/>
        <v>0</v>
      </c>
      <c r="Y109" s="238">
        <f t="shared" si="64"/>
        <v>0</v>
      </c>
      <c r="Z109" s="238">
        <f t="shared" si="64"/>
        <v>0</v>
      </c>
      <c r="AA109" s="238">
        <f t="shared" si="64"/>
        <v>0</v>
      </c>
      <c r="AB109" s="238">
        <f t="shared" si="64"/>
        <v>0</v>
      </c>
      <c r="AC109" s="238">
        <f t="shared" si="64"/>
        <v>0</v>
      </c>
      <c r="AD109" s="238">
        <f t="shared" si="64"/>
        <v>0</v>
      </c>
      <c r="AE109" s="238">
        <f t="shared" si="64"/>
        <v>0</v>
      </c>
      <c r="AF109" s="238">
        <f>AF110+AF111</f>
        <v>0</v>
      </c>
      <c r="AG109" s="238">
        <f>AG110+AG111</f>
        <v>0</v>
      </c>
      <c r="AH109" s="238">
        <f>AH110+AH111</f>
        <v>0</v>
      </c>
      <c r="AI109" s="261">
        <f t="shared" si="47"/>
        <v>0</v>
      </c>
    </row>
    <row r="110" spans="2:35" ht="12.75">
      <c r="B110" s="742" t="s">
        <v>385</v>
      </c>
      <c r="C110" s="263" t="s">
        <v>545</v>
      </c>
      <c r="D110" s="258" t="s">
        <v>301</v>
      </c>
      <c r="E110" s="826">
        <f>+'9 KE t-1'!E54+'9 KE t-1'!E56</f>
        <v>0</v>
      </c>
      <c r="F110" s="826">
        <f>+'9 KE t-1'!F54+'9 KE t-1'!F56</f>
        <v>0</v>
      </c>
      <c r="G110" s="826">
        <f>+'9 KE t-1'!G54+'9 KE t-1'!G56</f>
        <v>0</v>
      </c>
      <c r="H110" s="826">
        <f>+'9 KE t-1'!H54+'9 KE t-1'!H56</f>
        <v>0</v>
      </c>
      <c r="I110" s="826">
        <f>+'9 KE t-1'!I54+'9 KE t-1'!I56</f>
        <v>0</v>
      </c>
      <c r="J110" s="826">
        <f>+'9 KE t-1'!J54+'9 KE t-1'!J56</f>
        <v>0</v>
      </c>
      <c r="K110" s="826">
        <f>+'9 KE t-1'!K54+'9 KE t-1'!K56</f>
        <v>0</v>
      </c>
      <c r="L110" s="826">
        <f>+'9 KE t-1'!L54+'9 KE t-1'!L56</f>
        <v>0</v>
      </c>
      <c r="M110" s="826">
        <f>+'9 KE t-1'!M54+'9 KE t-1'!M56</f>
        <v>0</v>
      </c>
      <c r="N110" s="826">
        <f>+'9 KE t-1'!N54+'9 KE t-1'!N56</f>
        <v>0</v>
      </c>
      <c r="O110" s="826">
        <f>+'9 KE t-1'!O54+'9 KE t-1'!O56</f>
        <v>0</v>
      </c>
      <c r="P110" s="826">
        <f>+'9 KE t-1'!P54+'9 KE t-1'!P56</f>
        <v>0</v>
      </c>
      <c r="Q110" s="261">
        <f>SUM(E110:P110)</f>
        <v>0</v>
      </c>
      <c r="R110" s="677"/>
      <c r="S110" s="246"/>
      <c r="T110" s="742" t="s">
        <v>385</v>
      </c>
      <c r="U110" s="263" t="s">
        <v>545</v>
      </c>
      <c r="V110" s="1154"/>
      <c r="W110" s="238">
        <f aca="true" t="shared" si="65" ref="W110:AE111">+E110*$V110</f>
        <v>0</v>
      </c>
      <c r="X110" s="238">
        <f t="shared" si="65"/>
        <v>0</v>
      </c>
      <c r="Y110" s="238">
        <f t="shared" si="65"/>
        <v>0</v>
      </c>
      <c r="Z110" s="238">
        <f t="shared" si="65"/>
        <v>0</v>
      </c>
      <c r="AA110" s="238">
        <f t="shared" si="65"/>
        <v>0</v>
      </c>
      <c r="AB110" s="238">
        <f t="shared" si="65"/>
        <v>0</v>
      </c>
      <c r="AC110" s="238">
        <f t="shared" si="65"/>
        <v>0</v>
      </c>
      <c r="AD110" s="238">
        <f t="shared" si="65"/>
        <v>0</v>
      </c>
      <c r="AE110" s="238">
        <f t="shared" si="65"/>
        <v>0</v>
      </c>
      <c r="AF110" s="238">
        <f>+N110*$V110</f>
        <v>0</v>
      </c>
      <c r="AG110" s="238">
        <f>+O110*$V110</f>
        <v>0</v>
      </c>
      <c r="AH110" s="238">
        <f>+P110*$V110</f>
        <v>0</v>
      </c>
      <c r="AI110" s="261">
        <f t="shared" si="47"/>
        <v>0</v>
      </c>
    </row>
    <row r="111" spans="2:35" ht="12.75">
      <c r="B111" s="745" t="s">
        <v>386</v>
      </c>
      <c r="C111" s="263" t="s">
        <v>546</v>
      </c>
      <c r="D111" s="258" t="s">
        <v>301</v>
      </c>
      <c r="E111" s="826">
        <f>+'9 KE t-1'!E53+'9 KE t-1'!E55+'9 KE t-1'!E57</f>
        <v>0</v>
      </c>
      <c r="F111" s="826">
        <f>+'9 KE t-1'!F53+'9 KE t-1'!F55+'9 KE t-1'!F57</f>
        <v>0</v>
      </c>
      <c r="G111" s="826">
        <f>+'9 KE t-1'!G53+'9 KE t-1'!G55+'9 KE t-1'!G57</f>
        <v>0</v>
      </c>
      <c r="H111" s="826">
        <f>+'9 KE t-1'!H53+'9 KE t-1'!H55+'9 KE t-1'!H57</f>
        <v>0</v>
      </c>
      <c r="I111" s="826">
        <f>+'9 KE t-1'!I53+'9 KE t-1'!I55+'9 KE t-1'!I57</f>
        <v>0</v>
      </c>
      <c r="J111" s="826">
        <f>+'9 KE t-1'!J53+'9 KE t-1'!J55+'9 KE t-1'!J57</f>
        <v>0</v>
      </c>
      <c r="K111" s="826">
        <f>+'9 KE t-1'!K53+'9 KE t-1'!K55+'9 KE t-1'!K57</f>
        <v>0</v>
      </c>
      <c r="L111" s="826">
        <f>+'9 KE t-1'!L53+'9 KE t-1'!L55+'9 KE t-1'!L57</f>
        <v>0</v>
      </c>
      <c r="M111" s="826">
        <f>+'9 KE t-1'!M53+'9 KE t-1'!M55+'9 KE t-1'!M57</f>
        <v>0</v>
      </c>
      <c r="N111" s="826">
        <f>+'9 KE t-1'!N53+'9 KE t-1'!N55+'9 KE t-1'!N57</f>
        <v>0</v>
      </c>
      <c r="O111" s="826">
        <f>+'9 KE t-1'!O53+'9 KE t-1'!O55+'9 KE t-1'!O57</f>
        <v>0</v>
      </c>
      <c r="P111" s="826">
        <f>+'9 KE t-1'!P53+'9 KE t-1'!P55+'9 KE t-1'!P57</f>
        <v>0</v>
      </c>
      <c r="Q111" s="261">
        <f>SUM(E111:P111)</f>
        <v>0</v>
      </c>
      <c r="R111" s="677"/>
      <c r="S111" s="246"/>
      <c r="T111" s="745" t="s">
        <v>386</v>
      </c>
      <c r="U111" s="263" t="s">
        <v>546</v>
      </c>
      <c r="V111" s="1154"/>
      <c r="W111" s="238">
        <f t="shared" si="65"/>
        <v>0</v>
      </c>
      <c r="X111" s="238">
        <f t="shared" si="65"/>
        <v>0</v>
      </c>
      <c r="Y111" s="238">
        <f t="shared" si="65"/>
        <v>0</v>
      </c>
      <c r="Z111" s="238">
        <f t="shared" si="65"/>
        <v>0</v>
      </c>
      <c r="AA111" s="238">
        <f t="shared" si="65"/>
        <v>0</v>
      </c>
      <c r="AB111" s="238">
        <f t="shared" si="65"/>
        <v>0</v>
      </c>
      <c r="AC111" s="238">
        <f t="shared" si="65"/>
        <v>0</v>
      </c>
      <c r="AD111" s="238">
        <f t="shared" si="65"/>
        <v>0</v>
      </c>
      <c r="AE111" s="238">
        <f t="shared" si="65"/>
        <v>0</v>
      </c>
      <c r="AF111" s="238">
        <f>+N111*$V111</f>
        <v>0</v>
      </c>
      <c r="AG111" s="238">
        <f>+O111*$V111</f>
        <v>0</v>
      </c>
      <c r="AH111" s="238">
        <f>+P111*$V111</f>
        <v>0</v>
      </c>
      <c r="AI111" s="261">
        <f t="shared" si="47"/>
        <v>0</v>
      </c>
    </row>
    <row r="112" spans="2:35" ht="12.75">
      <c r="B112" s="745"/>
      <c r="C112" s="262" t="s">
        <v>331</v>
      </c>
      <c r="D112" s="265"/>
      <c r="E112" s="826">
        <f>+E115</f>
        <v>0</v>
      </c>
      <c r="F112" s="826">
        <f aca="true" t="shared" si="66" ref="F112:P112">+F115</f>
        <v>0</v>
      </c>
      <c r="G112" s="826">
        <f t="shared" si="66"/>
        <v>0</v>
      </c>
      <c r="H112" s="826">
        <f t="shared" si="66"/>
        <v>0</v>
      </c>
      <c r="I112" s="826">
        <f t="shared" si="66"/>
        <v>0</v>
      </c>
      <c r="J112" s="826">
        <f t="shared" si="66"/>
        <v>0</v>
      </c>
      <c r="K112" s="826">
        <f t="shared" si="66"/>
        <v>0</v>
      </c>
      <c r="L112" s="826">
        <f t="shared" si="66"/>
        <v>0</v>
      </c>
      <c r="M112" s="826">
        <f t="shared" si="66"/>
        <v>0</v>
      </c>
      <c r="N112" s="826">
        <f t="shared" si="66"/>
        <v>0</v>
      </c>
      <c r="O112" s="826">
        <f t="shared" si="66"/>
        <v>0</v>
      </c>
      <c r="P112" s="826">
        <f t="shared" si="66"/>
        <v>0</v>
      </c>
      <c r="Q112" s="463">
        <f>SUM(E112:P112)</f>
        <v>0</v>
      </c>
      <c r="R112" s="482"/>
      <c r="S112" s="246"/>
      <c r="T112" s="745"/>
      <c r="U112" s="262" t="s">
        <v>331</v>
      </c>
      <c r="V112" s="1155"/>
      <c r="W112" s="238">
        <f aca="true" t="shared" si="67" ref="W112:AE112">+W114+W115</f>
        <v>0</v>
      </c>
      <c r="X112" s="238">
        <f t="shared" si="67"/>
        <v>0</v>
      </c>
      <c r="Y112" s="238">
        <f t="shared" si="67"/>
        <v>0</v>
      </c>
      <c r="Z112" s="238">
        <f t="shared" si="67"/>
        <v>0</v>
      </c>
      <c r="AA112" s="238">
        <f t="shared" si="67"/>
        <v>0</v>
      </c>
      <c r="AB112" s="238">
        <f t="shared" si="67"/>
        <v>0</v>
      </c>
      <c r="AC112" s="238">
        <f t="shared" si="67"/>
        <v>0</v>
      </c>
      <c r="AD112" s="238">
        <f t="shared" si="67"/>
        <v>0</v>
      </c>
      <c r="AE112" s="238">
        <f t="shared" si="67"/>
        <v>0</v>
      </c>
      <c r="AF112" s="238">
        <f>+AF114+AF115</f>
        <v>0</v>
      </c>
      <c r="AG112" s="238">
        <f>+AG114+AG115</f>
        <v>0</v>
      </c>
      <c r="AH112" s="238">
        <f>+AH114+AH115</f>
        <v>0</v>
      </c>
      <c r="AI112" s="463">
        <f t="shared" si="47"/>
        <v>0</v>
      </c>
    </row>
    <row r="113" spans="2:35" ht="12.75">
      <c r="B113" s="745" t="s">
        <v>390</v>
      </c>
      <c r="C113" s="257" t="s">
        <v>306</v>
      </c>
      <c r="D113" s="258"/>
      <c r="E113" s="826"/>
      <c r="F113" s="826"/>
      <c r="G113" s="826"/>
      <c r="H113" s="826"/>
      <c r="I113" s="826"/>
      <c r="J113" s="826"/>
      <c r="K113" s="826"/>
      <c r="L113" s="826"/>
      <c r="M113" s="826"/>
      <c r="N113" s="826"/>
      <c r="O113" s="826"/>
      <c r="P113" s="826"/>
      <c r="Q113" s="463"/>
      <c r="R113" s="482"/>
      <c r="S113" s="246"/>
      <c r="T113" s="745" t="s">
        <v>390</v>
      </c>
      <c r="U113" s="257" t="s">
        <v>306</v>
      </c>
      <c r="V113" s="1156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463">
        <f t="shared" si="47"/>
        <v>0</v>
      </c>
    </row>
    <row r="114" spans="2:35" ht="12.75">
      <c r="B114" s="745" t="s">
        <v>391</v>
      </c>
      <c r="C114" s="462" t="s">
        <v>539</v>
      </c>
      <c r="D114" s="258" t="s">
        <v>299</v>
      </c>
      <c r="E114" s="826">
        <f>+'9 KE t-1'!E60</f>
        <v>0</v>
      </c>
      <c r="F114" s="826">
        <f>+'9 KE t-1'!F60</f>
        <v>0</v>
      </c>
      <c r="G114" s="826">
        <f>+'9 KE t-1'!G60</f>
        <v>0</v>
      </c>
      <c r="H114" s="826">
        <f>+'9 KE t-1'!H60</f>
        <v>0</v>
      </c>
      <c r="I114" s="826">
        <f>+'9 KE t-1'!I60</f>
        <v>0</v>
      </c>
      <c r="J114" s="826">
        <f>+'9 KE t-1'!J60</f>
        <v>0</v>
      </c>
      <c r="K114" s="826">
        <f>+'9 KE t-1'!K60</f>
        <v>0</v>
      </c>
      <c r="L114" s="826">
        <f>+'9 KE t-1'!L60</f>
        <v>0</v>
      </c>
      <c r="M114" s="826">
        <f>+'9 KE t-1'!M60</f>
        <v>0</v>
      </c>
      <c r="N114" s="826">
        <f>+'9 KE t-1'!N60</f>
        <v>0</v>
      </c>
      <c r="O114" s="826">
        <f>+'9 KE t-1'!O60</f>
        <v>0</v>
      </c>
      <c r="P114" s="826">
        <f>+'9 KE t-1'!P60</f>
        <v>0</v>
      </c>
      <c r="Q114" s="261">
        <f aca="true" t="shared" si="68" ref="Q114:Q122">SUM(E114:P114)</f>
        <v>0</v>
      </c>
      <c r="R114" s="677"/>
      <c r="S114" s="246"/>
      <c r="T114" s="745" t="s">
        <v>391</v>
      </c>
      <c r="U114" s="462" t="s">
        <v>539</v>
      </c>
      <c r="V114" s="1154"/>
      <c r="W114" s="238">
        <f aca="true" t="shared" si="69" ref="W114:AE114">+E114*$V114</f>
        <v>0</v>
      </c>
      <c r="X114" s="238">
        <f t="shared" si="69"/>
        <v>0</v>
      </c>
      <c r="Y114" s="238">
        <f t="shared" si="69"/>
        <v>0</v>
      </c>
      <c r="Z114" s="238">
        <f t="shared" si="69"/>
        <v>0</v>
      </c>
      <c r="AA114" s="238">
        <f t="shared" si="69"/>
        <v>0</v>
      </c>
      <c r="AB114" s="238">
        <f t="shared" si="69"/>
        <v>0</v>
      </c>
      <c r="AC114" s="238">
        <f t="shared" si="69"/>
        <v>0</v>
      </c>
      <c r="AD114" s="238">
        <f t="shared" si="69"/>
        <v>0</v>
      </c>
      <c r="AE114" s="238">
        <f t="shared" si="69"/>
        <v>0</v>
      </c>
      <c r="AF114" s="238">
        <f>+N114*$V114</f>
        <v>0</v>
      </c>
      <c r="AG114" s="238">
        <f>+O114*$V114</f>
        <v>0</v>
      </c>
      <c r="AH114" s="238">
        <f>+P114*$V114</f>
        <v>0</v>
      </c>
      <c r="AI114" s="261">
        <f t="shared" si="47"/>
        <v>0</v>
      </c>
    </row>
    <row r="115" spans="2:35" ht="12.75">
      <c r="B115" s="745" t="s">
        <v>392</v>
      </c>
      <c r="C115" s="257" t="s">
        <v>300</v>
      </c>
      <c r="D115" s="258" t="s">
        <v>301</v>
      </c>
      <c r="E115" s="826">
        <f>E116+E119</f>
        <v>0</v>
      </c>
      <c r="F115" s="826">
        <f>F116+F119</f>
        <v>0</v>
      </c>
      <c r="G115" s="826">
        <f aca="true" t="shared" si="70" ref="G115:P115">G116+G119</f>
        <v>0</v>
      </c>
      <c r="H115" s="826">
        <f t="shared" si="70"/>
        <v>0</v>
      </c>
      <c r="I115" s="826">
        <f t="shared" si="70"/>
        <v>0</v>
      </c>
      <c r="J115" s="826">
        <f t="shared" si="70"/>
        <v>0</v>
      </c>
      <c r="K115" s="826">
        <f t="shared" si="70"/>
        <v>0</v>
      </c>
      <c r="L115" s="826">
        <f t="shared" si="70"/>
        <v>0</v>
      </c>
      <c r="M115" s="826">
        <f t="shared" si="70"/>
        <v>0</v>
      </c>
      <c r="N115" s="826">
        <f t="shared" si="70"/>
        <v>0</v>
      </c>
      <c r="O115" s="826">
        <f t="shared" si="70"/>
        <v>0</v>
      </c>
      <c r="P115" s="826">
        <f t="shared" si="70"/>
        <v>0</v>
      </c>
      <c r="Q115" s="261">
        <f t="shared" si="68"/>
        <v>0</v>
      </c>
      <c r="R115" s="677"/>
      <c r="S115" s="246"/>
      <c r="T115" s="745" t="s">
        <v>392</v>
      </c>
      <c r="U115" s="257" t="s">
        <v>300</v>
      </c>
      <c r="V115" s="1155"/>
      <c r="W115" s="238">
        <f aca="true" t="shared" si="71" ref="W115:AE115">W116+W119</f>
        <v>0</v>
      </c>
      <c r="X115" s="238">
        <f t="shared" si="71"/>
        <v>0</v>
      </c>
      <c r="Y115" s="238">
        <f t="shared" si="71"/>
        <v>0</v>
      </c>
      <c r="Z115" s="238">
        <f t="shared" si="71"/>
        <v>0</v>
      </c>
      <c r="AA115" s="238">
        <f t="shared" si="71"/>
        <v>0</v>
      </c>
      <c r="AB115" s="238">
        <f t="shared" si="71"/>
        <v>0</v>
      </c>
      <c r="AC115" s="238">
        <f t="shared" si="71"/>
        <v>0</v>
      </c>
      <c r="AD115" s="238">
        <f t="shared" si="71"/>
        <v>0</v>
      </c>
      <c r="AE115" s="238">
        <f t="shared" si="71"/>
        <v>0</v>
      </c>
      <c r="AF115" s="238">
        <f>AF116+AF119</f>
        <v>0</v>
      </c>
      <c r="AG115" s="238">
        <f>AG116+AG119</f>
        <v>0</v>
      </c>
      <c r="AH115" s="238">
        <f>AH116+AH119</f>
        <v>0</v>
      </c>
      <c r="AI115" s="261">
        <f t="shared" si="47"/>
        <v>0</v>
      </c>
    </row>
    <row r="116" spans="2:35" ht="12.75">
      <c r="B116" s="745" t="s">
        <v>393</v>
      </c>
      <c r="C116" s="263" t="s">
        <v>547</v>
      </c>
      <c r="D116" s="258" t="s">
        <v>301</v>
      </c>
      <c r="E116" s="826">
        <f>E117+E118</f>
        <v>0</v>
      </c>
      <c r="F116" s="826">
        <f>F117+F118</f>
        <v>0</v>
      </c>
      <c r="G116" s="826">
        <f aca="true" t="shared" si="72" ref="G116:P116">G117+G118</f>
        <v>0</v>
      </c>
      <c r="H116" s="826">
        <f t="shared" si="72"/>
        <v>0</v>
      </c>
      <c r="I116" s="826">
        <f t="shared" si="72"/>
        <v>0</v>
      </c>
      <c r="J116" s="826">
        <f t="shared" si="72"/>
        <v>0</v>
      </c>
      <c r="K116" s="826">
        <f t="shared" si="72"/>
        <v>0</v>
      </c>
      <c r="L116" s="826">
        <f t="shared" si="72"/>
        <v>0</v>
      </c>
      <c r="M116" s="826">
        <f t="shared" si="72"/>
        <v>0</v>
      </c>
      <c r="N116" s="826">
        <f t="shared" si="72"/>
        <v>0</v>
      </c>
      <c r="O116" s="826">
        <f t="shared" si="72"/>
        <v>0</v>
      </c>
      <c r="P116" s="826">
        <f t="shared" si="72"/>
        <v>0</v>
      </c>
      <c r="Q116" s="261">
        <f t="shared" si="68"/>
        <v>0</v>
      </c>
      <c r="R116" s="677"/>
      <c r="S116" s="246"/>
      <c r="T116" s="745" t="s">
        <v>393</v>
      </c>
      <c r="U116" s="263" t="s">
        <v>547</v>
      </c>
      <c r="V116" s="1155"/>
      <c r="W116" s="238">
        <f aca="true" t="shared" si="73" ref="W116:AE116">W117+W118</f>
        <v>0</v>
      </c>
      <c r="X116" s="238">
        <f t="shared" si="73"/>
        <v>0</v>
      </c>
      <c r="Y116" s="238">
        <f t="shared" si="73"/>
        <v>0</v>
      </c>
      <c r="Z116" s="238">
        <f t="shared" si="73"/>
        <v>0</v>
      </c>
      <c r="AA116" s="238">
        <f t="shared" si="73"/>
        <v>0</v>
      </c>
      <c r="AB116" s="238">
        <f t="shared" si="73"/>
        <v>0</v>
      </c>
      <c r="AC116" s="238">
        <f t="shared" si="73"/>
        <v>0</v>
      </c>
      <c r="AD116" s="238">
        <f t="shared" si="73"/>
        <v>0</v>
      </c>
      <c r="AE116" s="238">
        <f t="shared" si="73"/>
        <v>0</v>
      </c>
      <c r="AF116" s="238">
        <f>AF117+AF118</f>
        <v>0</v>
      </c>
      <c r="AG116" s="238">
        <f>AG117+AG118</f>
        <v>0</v>
      </c>
      <c r="AH116" s="238">
        <f>AH117+AH118</f>
        <v>0</v>
      </c>
      <c r="AI116" s="261">
        <f t="shared" si="47"/>
        <v>0</v>
      </c>
    </row>
    <row r="117" spans="2:35" ht="12.75">
      <c r="B117" s="745" t="s">
        <v>394</v>
      </c>
      <c r="C117" s="263" t="s">
        <v>548</v>
      </c>
      <c r="D117" s="258" t="s">
        <v>301</v>
      </c>
      <c r="E117" s="826">
        <f>+'9 KE t-1'!E64+'9 KE t-1'!E69</f>
        <v>0</v>
      </c>
      <c r="F117" s="826">
        <f>+'9 KE t-1'!F64+'9 KE t-1'!F69</f>
        <v>0</v>
      </c>
      <c r="G117" s="826">
        <f>+'9 KE t-1'!G64+'9 KE t-1'!G69</f>
        <v>0</v>
      </c>
      <c r="H117" s="826">
        <f>+'9 KE t-1'!H64+'9 KE t-1'!H69</f>
        <v>0</v>
      </c>
      <c r="I117" s="826">
        <f>+'9 KE t-1'!I64+'9 KE t-1'!I69</f>
        <v>0</v>
      </c>
      <c r="J117" s="826">
        <f>+'9 KE t-1'!J64+'9 KE t-1'!J69</f>
        <v>0</v>
      </c>
      <c r="K117" s="826">
        <f>+'9 KE t-1'!K64+'9 KE t-1'!K69</f>
        <v>0</v>
      </c>
      <c r="L117" s="826">
        <f>+'9 KE t-1'!L64+'9 KE t-1'!L69</f>
        <v>0</v>
      </c>
      <c r="M117" s="826">
        <f>+'9 KE t-1'!M64+'9 KE t-1'!M69</f>
        <v>0</v>
      </c>
      <c r="N117" s="826">
        <f>+'9 KE t-1'!N64+'9 KE t-1'!N69</f>
        <v>0</v>
      </c>
      <c r="O117" s="826">
        <f>+'9 KE t-1'!O64+'9 KE t-1'!O69</f>
        <v>0</v>
      </c>
      <c r="P117" s="826">
        <f>+'9 KE t-1'!P64+'9 KE t-1'!P69</f>
        <v>0</v>
      </c>
      <c r="Q117" s="261">
        <f t="shared" si="68"/>
        <v>0</v>
      </c>
      <c r="R117" s="677"/>
      <c r="S117" s="246"/>
      <c r="T117" s="745" t="s">
        <v>394</v>
      </c>
      <c r="U117" s="263" t="s">
        <v>548</v>
      </c>
      <c r="V117" s="1154"/>
      <c r="W117" s="238">
        <f aca="true" t="shared" si="74" ref="W117:AE118">+E117*$V117</f>
        <v>0</v>
      </c>
      <c r="X117" s="238">
        <f t="shared" si="74"/>
        <v>0</v>
      </c>
      <c r="Y117" s="238">
        <f t="shared" si="74"/>
        <v>0</v>
      </c>
      <c r="Z117" s="238">
        <f t="shared" si="74"/>
        <v>0</v>
      </c>
      <c r="AA117" s="238">
        <f t="shared" si="74"/>
        <v>0</v>
      </c>
      <c r="AB117" s="238">
        <f t="shared" si="74"/>
        <v>0</v>
      </c>
      <c r="AC117" s="238">
        <f t="shared" si="74"/>
        <v>0</v>
      </c>
      <c r="AD117" s="238">
        <f t="shared" si="74"/>
        <v>0</v>
      </c>
      <c r="AE117" s="238">
        <f t="shared" si="74"/>
        <v>0</v>
      </c>
      <c r="AF117" s="238">
        <f>+N117*$V117</f>
        <v>0</v>
      </c>
      <c r="AG117" s="238">
        <f>+O117*$V117</f>
        <v>0</v>
      </c>
      <c r="AH117" s="238">
        <f>+P117*$V117</f>
        <v>0</v>
      </c>
      <c r="AI117" s="261">
        <f t="shared" si="47"/>
        <v>0</v>
      </c>
    </row>
    <row r="118" spans="2:35" ht="12.75">
      <c r="B118" s="745" t="s">
        <v>395</v>
      </c>
      <c r="C118" s="263" t="s">
        <v>549</v>
      </c>
      <c r="D118" s="258" t="s">
        <v>301</v>
      </c>
      <c r="E118" s="826">
        <f>+'9 KE t-1'!E63+'9 KE t-1'!E68+'9 KE t-1'!E73</f>
        <v>0</v>
      </c>
      <c r="F118" s="826">
        <f>+'9 KE t-1'!F63+'9 KE t-1'!F68+'9 KE t-1'!F73</f>
        <v>0</v>
      </c>
      <c r="G118" s="826">
        <f>+'9 KE t-1'!G63+'9 KE t-1'!G68+'9 KE t-1'!G73</f>
        <v>0</v>
      </c>
      <c r="H118" s="826">
        <f>+'9 KE t-1'!H63+'9 KE t-1'!H68+'9 KE t-1'!H73</f>
        <v>0</v>
      </c>
      <c r="I118" s="826">
        <f>+'9 KE t-1'!I63+'9 KE t-1'!I68+'9 KE t-1'!I73</f>
        <v>0</v>
      </c>
      <c r="J118" s="826">
        <f>+'9 KE t-1'!J63+'9 KE t-1'!J68+'9 KE t-1'!J73</f>
        <v>0</v>
      </c>
      <c r="K118" s="826">
        <f>+'9 KE t-1'!K63+'9 KE t-1'!K68+'9 KE t-1'!K73</f>
        <v>0</v>
      </c>
      <c r="L118" s="826">
        <f>+'9 KE t-1'!L63+'9 KE t-1'!L68+'9 KE t-1'!L73</f>
        <v>0</v>
      </c>
      <c r="M118" s="826">
        <f>+'9 KE t-1'!M63+'9 KE t-1'!M68+'9 KE t-1'!M73</f>
        <v>0</v>
      </c>
      <c r="N118" s="826">
        <f>+'9 KE t-1'!N63+'9 KE t-1'!N68+'9 KE t-1'!N73</f>
        <v>0</v>
      </c>
      <c r="O118" s="826">
        <f>+'9 KE t-1'!O63+'9 KE t-1'!O68+'9 KE t-1'!O73</f>
        <v>0</v>
      </c>
      <c r="P118" s="826">
        <f>+'9 KE t-1'!P63+'9 KE t-1'!P68+'9 KE t-1'!P73</f>
        <v>0</v>
      </c>
      <c r="Q118" s="261">
        <f t="shared" si="68"/>
        <v>0</v>
      </c>
      <c r="R118" s="677"/>
      <c r="S118" s="246"/>
      <c r="T118" s="745" t="s">
        <v>395</v>
      </c>
      <c r="U118" s="263" t="s">
        <v>549</v>
      </c>
      <c r="V118" s="1154"/>
      <c r="W118" s="238">
        <f t="shared" si="74"/>
        <v>0</v>
      </c>
      <c r="X118" s="238">
        <f t="shared" si="74"/>
        <v>0</v>
      </c>
      <c r="Y118" s="238">
        <f t="shared" si="74"/>
        <v>0</v>
      </c>
      <c r="Z118" s="238">
        <f t="shared" si="74"/>
        <v>0</v>
      </c>
      <c r="AA118" s="238">
        <f t="shared" si="74"/>
        <v>0</v>
      </c>
      <c r="AB118" s="238">
        <f t="shared" si="74"/>
        <v>0</v>
      </c>
      <c r="AC118" s="238">
        <f t="shared" si="74"/>
        <v>0</v>
      </c>
      <c r="AD118" s="238">
        <f t="shared" si="74"/>
        <v>0</v>
      </c>
      <c r="AE118" s="238">
        <f t="shared" si="74"/>
        <v>0</v>
      </c>
      <c r="AF118" s="238">
        <f>+N118*$V118</f>
        <v>0</v>
      </c>
      <c r="AG118" s="238">
        <f>+O118*$V118</f>
        <v>0</v>
      </c>
      <c r="AH118" s="238">
        <f>+P118*$V118</f>
        <v>0</v>
      </c>
      <c r="AI118" s="261">
        <f t="shared" si="47"/>
        <v>0</v>
      </c>
    </row>
    <row r="119" spans="2:35" ht="12.75">
      <c r="B119" s="745" t="s">
        <v>396</v>
      </c>
      <c r="C119" s="263" t="s">
        <v>550</v>
      </c>
      <c r="D119" s="258" t="s">
        <v>301</v>
      </c>
      <c r="E119" s="826">
        <f>E120+E121</f>
        <v>0</v>
      </c>
      <c r="F119" s="826">
        <f aca="true" t="shared" si="75" ref="F119:P119">F120+F121</f>
        <v>0</v>
      </c>
      <c r="G119" s="826">
        <f t="shared" si="75"/>
        <v>0</v>
      </c>
      <c r="H119" s="826">
        <f t="shared" si="75"/>
        <v>0</v>
      </c>
      <c r="I119" s="826">
        <f t="shared" si="75"/>
        <v>0</v>
      </c>
      <c r="J119" s="826">
        <f t="shared" si="75"/>
        <v>0</v>
      </c>
      <c r="K119" s="826">
        <f t="shared" si="75"/>
        <v>0</v>
      </c>
      <c r="L119" s="826">
        <f t="shared" si="75"/>
        <v>0</v>
      </c>
      <c r="M119" s="826">
        <f t="shared" si="75"/>
        <v>0</v>
      </c>
      <c r="N119" s="826">
        <f t="shared" si="75"/>
        <v>0</v>
      </c>
      <c r="O119" s="826">
        <f t="shared" si="75"/>
        <v>0</v>
      </c>
      <c r="P119" s="826">
        <f t="shared" si="75"/>
        <v>0</v>
      </c>
      <c r="Q119" s="261">
        <f t="shared" si="68"/>
        <v>0</v>
      </c>
      <c r="R119" s="677"/>
      <c r="S119" s="246"/>
      <c r="T119" s="745" t="s">
        <v>396</v>
      </c>
      <c r="U119" s="263" t="s">
        <v>550</v>
      </c>
      <c r="V119" s="1155"/>
      <c r="W119" s="238">
        <f aca="true" t="shared" si="76" ref="W119:AE119">W120+W121</f>
        <v>0</v>
      </c>
      <c r="X119" s="238">
        <f t="shared" si="76"/>
        <v>0</v>
      </c>
      <c r="Y119" s="238">
        <f t="shared" si="76"/>
        <v>0</v>
      </c>
      <c r="Z119" s="238">
        <f t="shared" si="76"/>
        <v>0</v>
      </c>
      <c r="AA119" s="238">
        <f t="shared" si="76"/>
        <v>0</v>
      </c>
      <c r="AB119" s="238">
        <f t="shared" si="76"/>
        <v>0</v>
      </c>
      <c r="AC119" s="238">
        <f t="shared" si="76"/>
        <v>0</v>
      </c>
      <c r="AD119" s="238">
        <f t="shared" si="76"/>
        <v>0</v>
      </c>
      <c r="AE119" s="238">
        <f t="shared" si="76"/>
        <v>0</v>
      </c>
      <c r="AF119" s="238">
        <f>AF120+AF121</f>
        <v>0</v>
      </c>
      <c r="AG119" s="238">
        <f>AG120+AG121</f>
        <v>0</v>
      </c>
      <c r="AH119" s="238">
        <f>AH120+AH121</f>
        <v>0</v>
      </c>
      <c r="AI119" s="261">
        <f t="shared" si="47"/>
        <v>0</v>
      </c>
    </row>
    <row r="120" spans="2:35" ht="12.75">
      <c r="B120" s="745" t="s">
        <v>397</v>
      </c>
      <c r="C120" s="263" t="s">
        <v>548</v>
      </c>
      <c r="D120" s="258" t="s">
        <v>301</v>
      </c>
      <c r="E120" s="826">
        <f>+'9 KE t-1'!E66+'9 KE t-1'!E71</f>
        <v>0</v>
      </c>
      <c r="F120" s="826">
        <f>+'9 KE t-1'!F66+'9 KE t-1'!F71</f>
        <v>0</v>
      </c>
      <c r="G120" s="826">
        <f>+'9 KE t-1'!G66+'9 KE t-1'!G71</f>
        <v>0</v>
      </c>
      <c r="H120" s="826">
        <f>+'9 KE t-1'!H66+'9 KE t-1'!H71</f>
        <v>0</v>
      </c>
      <c r="I120" s="826">
        <f>+'9 KE t-1'!I66+'9 KE t-1'!I71</f>
        <v>0</v>
      </c>
      <c r="J120" s="826">
        <f>+'9 KE t-1'!J66+'9 KE t-1'!J71</f>
        <v>0</v>
      </c>
      <c r="K120" s="826">
        <f>+'9 KE t-1'!K66+'9 KE t-1'!K71</f>
        <v>0</v>
      </c>
      <c r="L120" s="826">
        <f>+'9 KE t-1'!L66+'9 KE t-1'!L71</f>
        <v>0</v>
      </c>
      <c r="M120" s="826">
        <f>+'9 KE t-1'!M66+'9 KE t-1'!M71</f>
        <v>0</v>
      </c>
      <c r="N120" s="826">
        <f>+'9 KE t-1'!N66+'9 KE t-1'!N71</f>
        <v>0</v>
      </c>
      <c r="O120" s="826">
        <f>+'9 KE t-1'!O66+'9 KE t-1'!O71</f>
        <v>0</v>
      </c>
      <c r="P120" s="826">
        <f>+'9 KE t-1'!P66+'9 KE t-1'!P71</f>
        <v>0</v>
      </c>
      <c r="Q120" s="261">
        <f t="shared" si="68"/>
        <v>0</v>
      </c>
      <c r="R120" s="677"/>
      <c r="S120" s="246"/>
      <c r="T120" s="745" t="s">
        <v>397</v>
      </c>
      <c r="U120" s="263" t="s">
        <v>548</v>
      </c>
      <c r="V120" s="1154"/>
      <c r="W120" s="238">
        <f aca="true" t="shared" si="77" ref="W120:AE121">+E120*$V120</f>
        <v>0</v>
      </c>
      <c r="X120" s="238">
        <f t="shared" si="77"/>
        <v>0</v>
      </c>
      <c r="Y120" s="238">
        <f t="shared" si="77"/>
        <v>0</v>
      </c>
      <c r="Z120" s="238">
        <f t="shared" si="77"/>
        <v>0</v>
      </c>
      <c r="AA120" s="238">
        <f t="shared" si="77"/>
        <v>0</v>
      </c>
      <c r="AB120" s="238">
        <f t="shared" si="77"/>
        <v>0</v>
      </c>
      <c r="AC120" s="238">
        <f t="shared" si="77"/>
        <v>0</v>
      </c>
      <c r="AD120" s="238">
        <f t="shared" si="77"/>
        <v>0</v>
      </c>
      <c r="AE120" s="238">
        <f t="shared" si="77"/>
        <v>0</v>
      </c>
      <c r="AF120" s="238">
        <f>+N120*$V120</f>
        <v>0</v>
      </c>
      <c r="AG120" s="238">
        <f>+O120*$V120</f>
        <v>0</v>
      </c>
      <c r="AH120" s="238">
        <f>+P120*$V120</f>
        <v>0</v>
      </c>
      <c r="AI120" s="261">
        <f t="shared" si="47"/>
        <v>0</v>
      </c>
    </row>
    <row r="121" spans="2:35" ht="12.75">
      <c r="B121" s="745" t="s">
        <v>398</v>
      </c>
      <c r="C121" s="263" t="s">
        <v>549</v>
      </c>
      <c r="D121" s="258" t="s">
        <v>301</v>
      </c>
      <c r="E121" s="826">
        <f>+'9 KE t-1'!E65+'9 KE t-1'!E70+'9 KE t-1'!E74</f>
        <v>0</v>
      </c>
      <c r="F121" s="826">
        <f>+'9 KE t-1'!F65+'9 KE t-1'!F70+'9 KE t-1'!F74</f>
        <v>0</v>
      </c>
      <c r="G121" s="826">
        <f>+'9 KE t-1'!G65+'9 KE t-1'!G70+'9 KE t-1'!G74</f>
        <v>0</v>
      </c>
      <c r="H121" s="826">
        <f>+'9 KE t-1'!H65+'9 KE t-1'!H70+'9 KE t-1'!H74</f>
        <v>0</v>
      </c>
      <c r="I121" s="826">
        <f>+'9 KE t-1'!I65+'9 KE t-1'!I70+'9 KE t-1'!I74</f>
        <v>0</v>
      </c>
      <c r="J121" s="826">
        <f>+'9 KE t-1'!J65+'9 KE t-1'!J70+'9 KE t-1'!J74</f>
        <v>0</v>
      </c>
      <c r="K121" s="826">
        <f>+'9 KE t-1'!K65+'9 KE t-1'!K70+'9 KE t-1'!K74</f>
        <v>0</v>
      </c>
      <c r="L121" s="826">
        <f>+'9 KE t-1'!L65+'9 KE t-1'!L70+'9 KE t-1'!L74</f>
        <v>0</v>
      </c>
      <c r="M121" s="826">
        <f>+'9 KE t-1'!M65+'9 KE t-1'!M70+'9 KE t-1'!M74</f>
        <v>0</v>
      </c>
      <c r="N121" s="826">
        <f>+'9 KE t-1'!N65+'9 KE t-1'!N70+'9 KE t-1'!N74</f>
        <v>0</v>
      </c>
      <c r="O121" s="826">
        <f>+'9 KE t-1'!O65+'9 KE t-1'!O70+'9 KE t-1'!O74</f>
        <v>0</v>
      </c>
      <c r="P121" s="826">
        <f>+'9 KE t-1'!P65+'9 KE t-1'!P70+'9 KE t-1'!P74</f>
        <v>0</v>
      </c>
      <c r="Q121" s="261">
        <f t="shared" si="68"/>
        <v>0</v>
      </c>
      <c r="R121" s="677"/>
      <c r="S121" s="246"/>
      <c r="T121" s="745" t="s">
        <v>398</v>
      </c>
      <c r="U121" s="263" t="s">
        <v>549</v>
      </c>
      <c r="V121" s="1154"/>
      <c r="W121" s="238">
        <f t="shared" si="77"/>
        <v>0</v>
      </c>
      <c r="X121" s="238">
        <f t="shared" si="77"/>
        <v>0</v>
      </c>
      <c r="Y121" s="238">
        <f t="shared" si="77"/>
        <v>0</v>
      </c>
      <c r="Z121" s="238">
        <f t="shared" si="77"/>
        <v>0</v>
      </c>
      <c r="AA121" s="238">
        <f t="shared" si="77"/>
        <v>0</v>
      </c>
      <c r="AB121" s="238">
        <f t="shared" si="77"/>
        <v>0</v>
      </c>
      <c r="AC121" s="238">
        <f t="shared" si="77"/>
        <v>0</v>
      </c>
      <c r="AD121" s="238">
        <f t="shared" si="77"/>
        <v>0</v>
      </c>
      <c r="AE121" s="238">
        <f t="shared" si="77"/>
        <v>0</v>
      </c>
      <c r="AF121" s="238">
        <f>+N121*$V121</f>
        <v>0</v>
      </c>
      <c r="AG121" s="238">
        <f>+O121*$V121</f>
        <v>0</v>
      </c>
      <c r="AH121" s="238">
        <f>+P121*$V121</f>
        <v>0</v>
      </c>
      <c r="AI121" s="261">
        <f t="shared" si="47"/>
        <v>0</v>
      </c>
    </row>
    <row r="122" spans="2:35" ht="12.75">
      <c r="B122" s="745" t="s">
        <v>31</v>
      </c>
      <c r="C122" s="257" t="s">
        <v>339</v>
      </c>
      <c r="D122" s="258" t="s">
        <v>301</v>
      </c>
      <c r="E122" s="826">
        <f>E123+E127+E133+E139</f>
        <v>0</v>
      </c>
      <c r="F122" s="826">
        <f>F123+F127+F133+F139</f>
        <v>0</v>
      </c>
      <c r="G122" s="826">
        <f aca="true" t="shared" si="78" ref="G122:O122">G123+G127+G133+G139</f>
        <v>0</v>
      </c>
      <c r="H122" s="826">
        <f t="shared" si="78"/>
        <v>0</v>
      </c>
      <c r="I122" s="826">
        <f t="shared" si="78"/>
        <v>0</v>
      </c>
      <c r="J122" s="826">
        <f t="shared" si="78"/>
        <v>0</v>
      </c>
      <c r="K122" s="826">
        <f t="shared" si="78"/>
        <v>0</v>
      </c>
      <c r="L122" s="826">
        <f t="shared" si="78"/>
        <v>0</v>
      </c>
      <c r="M122" s="826">
        <f t="shared" si="78"/>
        <v>0</v>
      </c>
      <c r="N122" s="826">
        <f t="shared" si="78"/>
        <v>0</v>
      </c>
      <c r="O122" s="826">
        <f t="shared" si="78"/>
        <v>0</v>
      </c>
      <c r="P122" s="826">
        <f>P123+P127+P133+P139</f>
        <v>0</v>
      </c>
      <c r="Q122" s="261">
        <f t="shared" si="68"/>
        <v>0</v>
      </c>
      <c r="R122" s="677"/>
      <c r="S122" s="246"/>
      <c r="T122" s="745" t="s">
        <v>31</v>
      </c>
      <c r="U122" s="257" t="s">
        <v>339</v>
      </c>
      <c r="V122" s="1155"/>
      <c r="W122" s="238">
        <f aca="true" t="shared" si="79" ref="W122:AE122">W123+W127+W133+W139</f>
        <v>0</v>
      </c>
      <c r="X122" s="238">
        <f t="shared" si="79"/>
        <v>0</v>
      </c>
      <c r="Y122" s="238">
        <f t="shared" si="79"/>
        <v>0</v>
      </c>
      <c r="Z122" s="238">
        <f t="shared" si="79"/>
        <v>0</v>
      </c>
      <c r="AA122" s="238">
        <f t="shared" si="79"/>
        <v>0</v>
      </c>
      <c r="AB122" s="238">
        <f t="shared" si="79"/>
        <v>0</v>
      </c>
      <c r="AC122" s="238">
        <f t="shared" si="79"/>
        <v>0</v>
      </c>
      <c r="AD122" s="238">
        <f t="shared" si="79"/>
        <v>0</v>
      </c>
      <c r="AE122" s="238">
        <f t="shared" si="79"/>
        <v>0</v>
      </c>
      <c r="AF122" s="238">
        <f>AF123+AF127+AF133+AF139</f>
        <v>0</v>
      </c>
      <c r="AG122" s="238">
        <f>AG123+AG127+AG133+AG139</f>
        <v>0</v>
      </c>
      <c r="AH122" s="238">
        <f>AH123+AH127+AH133+AH139</f>
        <v>0</v>
      </c>
      <c r="AI122" s="261">
        <f t="shared" si="47"/>
        <v>0</v>
      </c>
    </row>
    <row r="123" spans="2:35" ht="12.75">
      <c r="B123" s="745"/>
      <c r="C123" s="262" t="s">
        <v>325</v>
      </c>
      <c r="D123" s="258"/>
      <c r="E123" s="826">
        <f>+E126</f>
        <v>0</v>
      </c>
      <c r="F123" s="826">
        <f aca="true" t="shared" si="80" ref="F123:P123">+F126</f>
        <v>0</v>
      </c>
      <c r="G123" s="826">
        <f t="shared" si="80"/>
        <v>0</v>
      </c>
      <c r="H123" s="826">
        <f t="shared" si="80"/>
        <v>0</v>
      </c>
      <c r="I123" s="826">
        <f t="shared" si="80"/>
        <v>0</v>
      </c>
      <c r="J123" s="826">
        <f t="shared" si="80"/>
        <v>0</v>
      </c>
      <c r="K123" s="826">
        <f t="shared" si="80"/>
        <v>0</v>
      </c>
      <c r="L123" s="826">
        <f t="shared" si="80"/>
        <v>0</v>
      </c>
      <c r="M123" s="826">
        <f t="shared" si="80"/>
        <v>0</v>
      </c>
      <c r="N123" s="826">
        <f t="shared" si="80"/>
        <v>0</v>
      </c>
      <c r="O123" s="826">
        <f t="shared" si="80"/>
        <v>0</v>
      </c>
      <c r="P123" s="826">
        <f t="shared" si="80"/>
        <v>0</v>
      </c>
      <c r="Q123" s="463">
        <f>SUM(E123:P123)</f>
        <v>0</v>
      </c>
      <c r="R123" s="482"/>
      <c r="S123" s="246"/>
      <c r="T123" s="745"/>
      <c r="U123" s="262" t="s">
        <v>325</v>
      </c>
      <c r="V123" s="1155"/>
      <c r="W123" s="238">
        <f aca="true" t="shared" si="81" ref="W123:AE123">+W125+W126</f>
        <v>0</v>
      </c>
      <c r="X123" s="238">
        <f t="shared" si="81"/>
        <v>0</v>
      </c>
      <c r="Y123" s="238">
        <f t="shared" si="81"/>
        <v>0</v>
      </c>
      <c r="Z123" s="238">
        <f t="shared" si="81"/>
        <v>0</v>
      </c>
      <c r="AA123" s="238">
        <f t="shared" si="81"/>
        <v>0</v>
      </c>
      <c r="AB123" s="238">
        <f t="shared" si="81"/>
        <v>0</v>
      </c>
      <c r="AC123" s="238">
        <f t="shared" si="81"/>
        <v>0</v>
      </c>
      <c r="AD123" s="238">
        <f t="shared" si="81"/>
        <v>0</v>
      </c>
      <c r="AE123" s="238">
        <f t="shared" si="81"/>
        <v>0</v>
      </c>
      <c r="AF123" s="238">
        <f>+AF125+AF126</f>
        <v>0</v>
      </c>
      <c r="AG123" s="238">
        <f>+AG125+AG126</f>
        <v>0</v>
      </c>
      <c r="AH123" s="238">
        <f>+AH125+AH126</f>
        <v>0</v>
      </c>
      <c r="AI123" s="463">
        <f t="shared" si="47"/>
        <v>0</v>
      </c>
    </row>
    <row r="124" spans="2:35" ht="12.75">
      <c r="B124" s="745" t="s">
        <v>308</v>
      </c>
      <c r="C124" s="257" t="s">
        <v>306</v>
      </c>
      <c r="D124" s="258"/>
      <c r="E124" s="826"/>
      <c r="F124" s="826"/>
      <c r="G124" s="826"/>
      <c r="H124" s="826"/>
      <c r="I124" s="826"/>
      <c r="J124" s="826"/>
      <c r="K124" s="826"/>
      <c r="L124" s="826"/>
      <c r="M124" s="826"/>
      <c r="N124" s="826"/>
      <c r="O124" s="826"/>
      <c r="P124" s="826"/>
      <c r="Q124" s="463"/>
      <c r="R124" s="482"/>
      <c r="S124" s="246"/>
      <c r="T124" s="745" t="s">
        <v>308</v>
      </c>
      <c r="U124" s="257" t="s">
        <v>306</v>
      </c>
      <c r="V124" s="1156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463">
        <f t="shared" si="47"/>
        <v>0</v>
      </c>
    </row>
    <row r="125" spans="2:35" ht="12.75">
      <c r="B125" s="745" t="s">
        <v>310</v>
      </c>
      <c r="C125" s="462" t="s">
        <v>539</v>
      </c>
      <c r="D125" s="258" t="s">
        <v>299</v>
      </c>
      <c r="E125" s="826">
        <f>+'9 KE t-1'!E78</f>
        <v>0</v>
      </c>
      <c r="F125" s="826">
        <f>+'9 KE t-1'!F78</f>
        <v>0</v>
      </c>
      <c r="G125" s="826">
        <f>+'9 KE t-1'!G78</f>
        <v>0</v>
      </c>
      <c r="H125" s="826">
        <f>+'9 KE t-1'!H78</f>
        <v>0</v>
      </c>
      <c r="I125" s="826">
        <f>+'9 KE t-1'!I78</f>
        <v>0</v>
      </c>
      <c r="J125" s="826">
        <f>+'9 KE t-1'!J78</f>
        <v>0</v>
      </c>
      <c r="K125" s="826">
        <f>+'9 KE t-1'!K78</f>
        <v>0</v>
      </c>
      <c r="L125" s="826">
        <f>+'9 KE t-1'!L78</f>
        <v>0</v>
      </c>
      <c r="M125" s="826">
        <f>+'9 KE t-1'!M78</f>
        <v>0</v>
      </c>
      <c r="N125" s="826">
        <f>+'9 KE t-1'!N78</f>
        <v>0</v>
      </c>
      <c r="O125" s="826">
        <f>+'9 KE t-1'!O78</f>
        <v>0</v>
      </c>
      <c r="P125" s="826">
        <f>+'9 KE t-1'!P78</f>
        <v>0</v>
      </c>
      <c r="Q125" s="261">
        <f>SUM(E125:P125)</f>
        <v>0</v>
      </c>
      <c r="R125" s="677"/>
      <c r="S125" s="246"/>
      <c r="T125" s="745" t="s">
        <v>310</v>
      </c>
      <c r="U125" s="462" t="s">
        <v>539</v>
      </c>
      <c r="V125" s="1154"/>
      <c r="W125" s="238">
        <f aca="true" t="shared" si="82" ref="W125:AE126">+E125*$V125</f>
        <v>0</v>
      </c>
      <c r="X125" s="238">
        <f t="shared" si="82"/>
        <v>0</v>
      </c>
      <c r="Y125" s="238">
        <f t="shared" si="82"/>
        <v>0</v>
      </c>
      <c r="Z125" s="238">
        <f t="shared" si="82"/>
        <v>0</v>
      </c>
      <c r="AA125" s="238">
        <f t="shared" si="82"/>
        <v>0</v>
      </c>
      <c r="AB125" s="238">
        <f t="shared" si="82"/>
        <v>0</v>
      </c>
      <c r="AC125" s="238">
        <f t="shared" si="82"/>
        <v>0</v>
      </c>
      <c r="AD125" s="238">
        <f t="shared" si="82"/>
        <v>0</v>
      </c>
      <c r="AE125" s="238">
        <f t="shared" si="82"/>
        <v>0</v>
      </c>
      <c r="AF125" s="238">
        <f>+N125*$V125</f>
        <v>0</v>
      </c>
      <c r="AG125" s="238">
        <f>+O125*$V125</f>
        <v>0</v>
      </c>
      <c r="AH125" s="238">
        <f>+P125*$V125</f>
        <v>0</v>
      </c>
      <c r="AI125" s="261">
        <f t="shared" si="47"/>
        <v>0</v>
      </c>
    </row>
    <row r="126" spans="2:35" ht="12.75">
      <c r="B126" s="745" t="s">
        <v>399</v>
      </c>
      <c r="C126" s="257" t="s">
        <v>300</v>
      </c>
      <c r="D126" s="258" t="s">
        <v>301</v>
      </c>
      <c r="E126" s="826">
        <f>+'9 KE t-1'!E79</f>
        <v>0</v>
      </c>
      <c r="F126" s="826">
        <f>+'9 KE t-1'!F79</f>
        <v>0</v>
      </c>
      <c r="G126" s="826">
        <f>+'9 KE t-1'!G79</f>
        <v>0</v>
      </c>
      <c r="H126" s="826">
        <f>+'9 KE t-1'!H79</f>
        <v>0</v>
      </c>
      <c r="I126" s="826">
        <f>+'9 KE t-1'!I79</f>
        <v>0</v>
      </c>
      <c r="J126" s="826">
        <f>+'9 KE t-1'!J79</f>
        <v>0</v>
      </c>
      <c r="K126" s="826">
        <f>+'9 KE t-1'!K79</f>
        <v>0</v>
      </c>
      <c r="L126" s="826">
        <f>+'9 KE t-1'!L79</f>
        <v>0</v>
      </c>
      <c r="M126" s="826">
        <f>+'9 KE t-1'!M79</f>
        <v>0</v>
      </c>
      <c r="N126" s="826">
        <f>+'9 KE t-1'!N79</f>
        <v>0</v>
      </c>
      <c r="O126" s="826">
        <f>+'9 KE t-1'!O79</f>
        <v>0</v>
      </c>
      <c r="P126" s="826">
        <f>+'9 KE t-1'!P79</f>
        <v>0</v>
      </c>
      <c r="Q126" s="261">
        <f>SUM(E126:P126)</f>
        <v>0</v>
      </c>
      <c r="R126" s="677"/>
      <c r="S126" s="246"/>
      <c r="T126" s="745" t="s">
        <v>399</v>
      </c>
      <c r="U126" s="257" t="s">
        <v>300</v>
      </c>
      <c r="V126" s="1154"/>
      <c r="W126" s="238">
        <f t="shared" si="82"/>
        <v>0</v>
      </c>
      <c r="X126" s="238">
        <f t="shared" si="82"/>
        <v>0</v>
      </c>
      <c r="Y126" s="238">
        <f t="shared" si="82"/>
        <v>0</v>
      </c>
      <c r="Z126" s="238">
        <f t="shared" si="82"/>
        <v>0</v>
      </c>
      <c r="AA126" s="238">
        <f t="shared" si="82"/>
        <v>0</v>
      </c>
      <c r="AB126" s="238">
        <f t="shared" si="82"/>
        <v>0</v>
      </c>
      <c r="AC126" s="238">
        <f t="shared" si="82"/>
        <v>0</v>
      </c>
      <c r="AD126" s="238">
        <f t="shared" si="82"/>
        <v>0</v>
      </c>
      <c r="AE126" s="238">
        <f t="shared" si="82"/>
        <v>0</v>
      </c>
      <c r="AF126" s="238">
        <f>+N126*$V126</f>
        <v>0</v>
      </c>
      <c r="AG126" s="238">
        <f>+O126*$V126</f>
        <v>0</v>
      </c>
      <c r="AH126" s="238">
        <f>+P126*$V126</f>
        <v>0</v>
      </c>
      <c r="AI126" s="261">
        <f t="shared" si="47"/>
        <v>0</v>
      </c>
    </row>
    <row r="127" spans="2:35" ht="12.75">
      <c r="B127" s="745"/>
      <c r="C127" s="262" t="s">
        <v>331</v>
      </c>
      <c r="D127" s="265"/>
      <c r="E127" s="826">
        <f>+E130</f>
        <v>0</v>
      </c>
      <c r="F127" s="826">
        <f aca="true" t="shared" si="83" ref="F127:P127">+F130</f>
        <v>0</v>
      </c>
      <c r="G127" s="826">
        <f t="shared" si="83"/>
        <v>0</v>
      </c>
      <c r="H127" s="826">
        <f t="shared" si="83"/>
        <v>0</v>
      </c>
      <c r="I127" s="826">
        <f t="shared" si="83"/>
        <v>0</v>
      </c>
      <c r="J127" s="826">
        <f t="shared" si="83"/>
        <v>0</v>
      </c>
      <c r="K127" s="826">
        <f t="shared" si="83"/>
        <v>0</v>
      </c>
      <c r="L127" s="826">
        <f t="shared" si="83"/>
        <v>0</v>
      </c>
      <c r="M127" s="826">
        <f t="shared" si="83"/>
        <v>0</v>
      </c>
      <c r="N127" s="826">
        <f t="shared" si="83"/>
        <v>0</v>
      </c>
      <c r="O127" s="826">
        <f t="shared" si="83"/>
        <v>0</v>
      </c>
      <c r="P127" s="826">
        <f t="shared" si="83"/>
        <v>0</v>
      </c>
      <c r="Q127" s="261">
        <f>SUM(E127:P127)</f>
        <v>0</v>
      </c>
      <c r="R127" s="677"/>
      <c r="S127" s="246"/>
      <c r="T127" s="745"/>
      <c r="U127" s="262" t="s">
        <v>331</v>
      </c>
      <c r="V127" s="1155"/>
      <c r="W127" s="238">
        <f aca="true" t="shared" si="84" ref="W127:AE127">+W129+W130</f>
        <v>0</v>
      </c>
      <c r="X127" s="238">
        <f t="shared" si="84"/>
        <v>0</v>
      </c>
      <c r="Y127" s="238">
        <f t="shared" si="84"/>
        <v>0</v>
      </c>
      <c r="Z127" s="238">
        <f t="shared" si="84"/>
        <v>0</v>
      </c>
      <c r="AA127" s="238">
        <f t="shared" si="84"/>
        <v>0</v>
      </c>
      <c r="AB127" s="238">
        <f t="shared" si="84"/>
        <v>0</v>
      </c>
      <c r="AC127" s="238">
        <f t="shared" si="84"/>
        <v>0</v>
      </c>
      <c r="AD127" s="238">
        <f t="shared" si="84"/>
        <v>0</v>
      </c>
      <c r="AE127" s="238">
        <f t="shared" si="84"/>
        <v>0</v>
      </c>
      <c r="AF127" s="238">
        <f>+AF129+AF130</f>
        <v>0</v>
      </c>
      <c r="AG127" s="238">
        <f>+AG129+AG130</f>
        <v>0</v>
      </c>
      <c r="AH127" s="238">
        <f>+AH129+AH130</f>
        <v>0</v>
      </c>
      <c r="AI127" s="261">
        <f t="shared" si="47"/>
        <v>0</v>
      </c>
    </row>
    <row r="128" spans="2:35" ht="12.75">
      <c r="B128" s="745" t="s">
        <v>400</v>
      </c>
      <c r="C128" s="257" t="s">
        <v>306</v>
      </c>
      <c r="D128" s="258"/>
      <c r="E128" s="826"/>
      <c r="F128" s="826"/>
      <c r="G128" s="826"/>
      <c r="H128" s="826"/>
      <c r="I128" s="826"/>
      <c r="J128" s="826"/>
      <c r="K128" s="826"/>
      <c r="L128" s="826"/>
      <c r="M128" s="826"/>
      <c r="N128" s="826"/>
      <c r="O128" s="826"/>
      <c r="P128" s="826"/>
      <c r="Q128" s="463"/>
      <c r="R128" s="482"/>
      <c r="S128" s="246"/>
      <c r="T128" s="745" t="s">
        <v>400</v>
      </c>
      <c r="U128" s="257" t="s">
        <v>306</v>
      </c>
      <c r="V128" s="1156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463">
        <f t="shared" si="47"/>
        <v>0</v>
      </c>
    </row>
    <row r="129" spans="2:35" ht="12.75">
      <c r="B129" s="745" t="s">
        <v>401</v>
      </c>
      <c r="C129" s="462" t="s">
        <v>539</v>
      </c>
      <c r="D129" s="258" t="s">
        <v>299</v>
      </c>
      <c r="E129" s="826">
        <f>+'9 KE t-1'!E85</f>
        <v>0</v>
      </c>
      <c r="F129" s="826">
        <f>+'9 KE t-1'!F85</f>
        <v>0</v>
      </c>
      <c r="G129" s="826">
        <f>+'9 KE t-1'!G85</f>
        <v>0</v>
      </c>
      <c r="H129" s="826">
        <f>+'9 KE t-1'!H85</f>
        <v>0</v>
      </c>
      <c r="I129" s="826">
        <f>+'9 KE t-1'!I85</f>
        <v>0</v>
      </c>
      <c r="J129" s="826">
        <f>+'9 KE t-1'!J85</f>
        <v>0</v>
      </c>
      <c r="K129" s="826">
        <f>+'9 KE t-1'!K85</f>
        <v>0</v>
      </c>
      <c r="L129" s="826">
        <f>+'9 KE t-1'!L85</f>
        <v>0</v>
      </c>
      <c r="M129" s="826">
        <f>+'9 KE t-1'!M85</f>
        <v>0</v>
      </c>
      <c r="N129" s="826">
        <f>+'9 KE t-1'!N85</f>
        <v>0</v>
      </c>
      <c r="O129" s="826">
        <f>+'9 KE t-1'!O85</f>
        <v>0</v>
      </c>
      <c r="P129" s="826">
        <f>+'9 KE t-1'!P85</f>
        <v>0</v>
      </c>
      <c r="Q129" s="261">
        <f>SUM(E129:P129)</f>
        <v>0</v>
      </c>
      <c r="R129" s="677"/>
      <c r="S129" s="246"/>
      <c r="T129" s="745" t="s">
        <v>401</v>
      </c>
      <c r="U129" s="462" t="s">
        <v>539</v>
      </c>
      <c r="V129" s="1154"/>
      <c r="W129" s="238">
        <f aca="true" t="shared" si="85" ref="W129:AE129">+E129*$V129</f>
        <v>0</v>
      </c>
      <c r="X129" s="238">
        <f t="shared" si="85"/>
        <v>0</v>
      </c>
      <c r="Y129" s="238">
        <f t="shared" si="85"/>
        <v>0</v>
      </c>
      <c r="Z129" s="238">
        <f t="shared" si="85"/>
        <v>0</v>
      </c>
      <c r="AA129" s="238">
        <f t="shared" si="85"/>
        <v>0</v>
      </c>
      <c r="AB129" s="238">
        <f t="shared" si="85"/>
        <v>0</v>
      </c>
      <c r="AC129" s="238">
        <f t="shared" si="85"/>
        <v>0</v>
      </c>
      <c r="AD129" s="238">
        <f t="shared" si="85"/>
        <v>0</v>
      </c>
      <c r="AE129" s="238">
        <f t="shared" si="85"/>
        <v>0</v>
      </c>
      <c r="AF129" s="238">
        <f>+N129*$V129</f>
        <v>0</v>
      </c>
      <c r="AG129" s="238">
        <f>+O129*$V129</f>
        <v>0</v>
      </c>
      <c r="AH129" s="238">
        <f>+P129*$V129</f>
        <v>0</v>
      </c>
      <c r="AI129" s="261">
        <f t="shared" si="47"/>
        <v>0</v>
      </c>
    </row>
    <row r="130" spans="2:35" ht="12.75">
      <c r="B130" s="745" t="s">
        <v>540</v>
      </c>
      <c r="C130" s="257" t="s">
        <v>300</v>
      </c>
      <c r="D130" s="258" t="s">
        <v>301</v>
      </c>
      <c r="E130" s="826">
        <f>E131+E132</f>
        <v>0</v>
      </c>
      <c r="F130" s="826">
        <f aca="true" t="shared" si="86" ref="F130:P130">F131+F132</f>
        <v>0</v>
      </c>
      <c r="G130" s="826">
        <f t="shared" si="86"/>
        <v>0</v>
      </c>
      <c r="H130" s="826">
        <f t="shared" si="86"/>
        <v>0</v>
      </c>
      <c r="I130" s="826">
        <f t="shared" si="86"/>
        <v>0</v>
      </c>
      <c r="J130" s="826">
        <f t="shared" si="86"/>
        <v>0</v>
      </c>
      <c r="K130" s="826">
        <f t="shared" si="86"/>
        <v>0</v>
      </c>
      <c r="L130" s="826">
        <f t="shared" si="86"/>
        <v>0</v>
      </c>
      <c r="M130" s="826">
        <f t="shared" si="86"/>
        <v>0</v>
      </c>
      <c r="N130" s="826">
        <f t="shared" si="86"/>
        <v>0</v>
      </c>
      <c r="O130" s="826">
        <f t="shared" si="86"/>
        <v>0</v>
      </c>
      <c r="P130" s="826">
        <f t="shared" si="86"/>
        <v>0</v>
      </c>
      <c r="Q130" s="261">
        <f>SUM(E130:P130)</f>
        <v>0</v>
      </c>
      <c r="R130" s="677"/>
      <c r="S130" s="246"/>
      <c r="T130" s="745" t="s">
        <v>540</v>
      </c>
      <c r="U130" s="257" t="s">
        <v>300</v>
      </c>
      <c r="V130" s="1155"/>
      <c r="W130" s="238">
        <f aca="true" t="shared" si="87" ref="W130:AE130">W131+W132</f>
        <v>0</v>
      </c>
      <c r="X130" s="238">
        <f t="shared" si="87"/>
        <v>0</v>
      </c>
      <c r="Y130" s="238">
        <f t="shared" si="87"/>
        <v>0</v>
      </c>
      <c r="Z130" s="238">
        <f t="shared" si="87"/>
        <v>0</v>
      </c>
      <c r="AA130" s="238">
        <f t="shared" si="87"/>
        <v>0</v>
      </c>
      <c r="AB130" s="238">
        <f t="shared" si="87"/>
        <v>0</v>
      </c>
      <c r="AC130" s="238">
        <f t="shared" si="87"/>
        <v>0</v>
      </c>
      <c r="AD130" s="238">
        <f t="shared" si="87"/>
        <v>0</v>
      </c>
      <c r="AE130" s="238">
        <f t="shared" si="87"/>
        <v>0</v>
      </c>
      <c r="AF130" s="238">
        <f>AF131+AF132</f>
        <v>0</v>
      </c>
      <c r="AG130" s="238">
        <f>AG131+AG132</f>
        <v>0</v>
      </c>
      <c r="AH130" s="238">
        <f>AH131+AH132</f>
        <v>0</v>
      </c>
      <c r="AI130" s="261">
        <f t="shared" si="47"/>
        <v>0</v>
      </c>
    </row>
    <row r="131" spans="2:35" ht="12.75">
      <c r="B131" s="745" t="s">
        <v>541</v>
      </c>
      <c r="C131" s="263" t="s">
        <v>547</v>
      </c>
      <c r="D131" s="258" t="s">
        <v>301</v>
      </c>
      <c r="E131" s="826">
        <f>+'9 KE t-1'!E88+'9 KE t-1'!E91+'9 KE t-1'!E94</f>
        <v>0</v>
      </c>
      <c r="F131" s="826">
        <f>+'9 KE t-1'!F88+'9 KE t-1'!F91+'9 KE t-1'!F94</f>
        <v>0</v>
      </c>
      <c r="G131" s="826">
        <f>+'9 KE t-1'!G88+'9 KE t-1'!G91+'9 KE t-1'!G94</f>
        <v>0</v>
      </c>
      <c r="H131" s="826">
        <f>+'9 KE t-1'!H88+'9 KE t-1'!H91+'9 KE t-1'!H94</f>
        <v>0</v>
      </c>
      <c r="I131" s="826">
        <f>+'9 KE t-1'!I88+'9 KE t-1'!I91+'9 KE t-1'!I94</f>
        <v>0</v>
      </c>
      <c r="J131" s="826">
        <f>+'9 KE t-1'!J88+'9 KE t-1'!J91+'9 KE t-1'!J94</f>
        <v>0</v>
      </c>
      <c r="K131" s="826">
        <f>+'9 KE t-1'!K88+'9 KE t-1'!K91+'9 KE t-1'!K94</f>
        <v>0</v>
      </c>
      <c r="L131" s="826">
        <f>+'9 KE t-1'!L88+'9 KE t-1'!L91+'9 KE t-1'!L94</f>
        <v>0</v>
      </c>
      <c r="M131" s="826">
        <f>+'9 KE t-1'!M88+'9 KE t-1'!M91+'9 KE t-1'!M94</f>
        <v>0</v>
      </c>
      <c r="N131" s="826">
        <f>+'9 KE t-1'!N88+'9 KE t-1'!N91+'9 KE t-1'!N94</f>
        <v>0</v>
      </c>
      <c r="O131" s="826">
        <f>+'9 KE t-1'!O88+'9 KE t-1'!O91+'9 KE t-1'!O94</f>
        <v>0</v>
      </c>
      <c r="P131" s="826">
        <f>+'9 KE t-1'!P88+'9 KE t-1'!P91+'9 KE t-1'!P94</f>
        <v>0</v>
      </c>
      <c r="Q131" s="261">
        <f>SUM(E131:P131)</f>
        <v>0</v>
      </c>
      <c r="R131" s="677"/>
      <c r="S131" s="246"/>
      <c r="T131" s="745" t="s">
        <v>541</v>
      </c>
      <c r="U131" s="263" t="s">
        <v>547</v>
      </c>
      <c r="V131" s="1154"/>
      <c r="W131" s="238">
        <f aca="true" t="shared" si="88" ref="W131:AE132">+E131*$V131</f>
        <v>0</v>
      </c>
      <c r="X131" s="238">
        <f t="shared" si="88"/>
        <v>0</v>
      </c>
      <c r="Y131" s="238">
        <f t="shared" si="88"/>
        <v>0</v>
      </c>
      <c r="Z131" s="238">
        <f t="shared" si="88"/>
        <v>0</v>
      </c>
      <c r="AA131" s="238">
        <f t="shared" si="88"/>
        <v>0</v>
      </c>
      <c r="AB131" s="238">
        <f t="shared" si="88"/>
        <v>0</v>
      </c>
      <c r="AC131" s="238">
        <f t="shared" si="88"/>
        <v>0</v>
      </c>
      <c r="AD131" s="238">
        <f t="shared" si="88"/>
        <v>0</v>
      </c>
      <c r="AE131" s="238">
        <f t="shared" si="88"/>
        <v>0</v>
      </c>
      <c r="AF131" s="238">
        <f>+N131*$V131</f>
        <v>0</v>
      </c>
      <c r="AG131" s="238">
        <f>+O131*$V131</f>
        <v>0</v>
      </c>
      <c r="AH131" s="238">
        <f>+P131*$V131</f>
        <v>0</v>
      </c>
      <c r="AI131" s="261">
        <f t="shared" si="47"/>
        <v>0</v>
      </c>
    </row>
    <row r="132" spans="2:35" ht="12.75">
      <c r="B132" s="745" t="s">
        <v>542</v>
      </c>
      <c r="C132" s="263" t="s">
        <v>550</v>
      </c>
      <c r="D132" s="258" t="s">
        <v>301</v>
      </c>
      <c r="E132" s="826">
        <f>+'9 KE t-1'!E89+'9 KE t-1'!E92+'9 KE t-1'!E95</f>
        <v>0</v>
      </c>
      <c r="F132" s="826">
        <f>+'9 KE t-1'!F89+'9 KE t-1'!F92+'9 KE t-1'!F95</f>
        <v>0</v>
      </c>
      <c r="G132" s="826">
        <f>+'9 KE t-1'!G89+'9 KE t-1'!G92+'9 KE t-1'!G95</f>
        <v>0</v>
      </c>
      <c r="H132" s="826">
        <f>+'9 KE t-1'!H89+'9 KE t-1'!H92+'9 KE t-1'!H95</f>
        <v>0</v>
      </c>
      <c r="I132" s="826">
        <f>+'9 KE t-1'!I89+'9 KE t-1'!I92+'9 KE t-1'!I95</f>
        <v>0</v>
      </c>
      <c r="J132" s="826">
        <f>+'9 KE t-1'!J89+'9 KE t-1'!J92+'9 KE t-1'!J95</f>
        <v>0</v>
      </c>
      <c r="K132" s="826">
        <f>+'9 KE t-1'!K89+'9 KE t-1'!K92+'9 KE t-1'!K95</f>
        <v>0</v>
      </c>
      <c r="L132" s="826">
        <f>+'9 KE t-1'!L89+'9 KE t-1'!L92+'9 KE t-1'!L95</f>
        <v>0</v>
      </c>
      <c r="M132" s="826">
        <f>+'9 KE t-1'!M89+'9 KE t-1'!M92+'9 KE t-1'!M95</f>
        <v>0</v>
      </c>
      <c r="N132" s="826">
        <f>+'9 KE t-1'!N89+'9 KE t-1'!N92+'9 KE t-1'!N95</f>
        <v>0</v>
      </c>
      <c r="O132" s="826">
        <f>+'9 KE t-1'!O89+'9 KE t-1'!O92+'9 KE t-1'!O95</f>
        <v>0</v>
      </c>
      <c r="P132" s="826">
        <f>+'9 KE t-1'!P89+'9 KE t-1'!P92+'9 KE t-1'!P95</f>
        <v>0</v>
      </c>
      <c r="Q132" s="261">
        <f>SUM(E132:P132)</f>
        <v>0</v>
      </c>
      <c r="R132" s="677"/>
      <c r="S132" s="246"/>
      <c r="T132" s="745" t="s">
        <v>542</v>
      </c>
      <c r="U132" s="263" t="s">
        <v>550</v>
      </c>
      <c r="V132" s="1154"/>
      <c r="W132" s="238">
        <f t="shared" si="88"/>
        <v>0</v>
      </c>
      <c r="X132" s="238">
        <f t="shared" si="88"/>
        <v>0</v>
      </c>
      <c r="Y132" s="238">
        <f t="shared" si="88"/>
        <v>0</v>
      </c>
      <c r="Z132" s="238">
        <f t="shared" si="88"/>
        <v>0</v>
      </c>
      <c r="AA132" s="238">
        <f t="shared" si="88"/>
        <v>0</v>
      </c>
      <c r="AB132" s="238">
        <f t="shared" si="88"/>
        <v>0</v>
      </c>
      <c r="AC132" s="238">
        <f t="shared" si="88"/>
        <v>0</v>
      </c>
      <c r="AD132" s="238">
        <f t="shared" si="88"/>
        <v>0</v>
      </c>
      <c r="AE132" s="238">
        <f t="shared" si="88"/>
        <v>0</v>
      </c>
      <c r="AF132" s="238">
        <f>+N132*$V132</f>
        <v>0</v>
      </c>
      <c r="AG132" s="238">
        <f>+O132*$V132</f>
        <v>0</v>
      </c>
      <c r="AH132" s="238">
        <f>+P132*$V132</f>
        <v>0</v>
      </c>
      <c r="AI132" s="261">
        <f t="shared" si="47"/>
        <v>0</v>
      </c>
    </row>
    <row r="133" spans="2:35" ht="12.75">
      <c r="B133" s="745"/>
      <c r="C133" s="262" t="s">
        <v>551</v>
      </c>
      <c r="D133" s="258"/>
      <c r="E133" s="826">
        <f>E136</f>
        <v>0</v>
      </c>
      <c r="F133" s="826">
        <f aca="true" t="shared" si="89" ref="F133:P133">F136</f>
        <v>0</v>
      </c>
      <c r="G133" s="826">
        <f t="shared" si="89"/>
        <v>0</v>
      </c>
      <c r="H133" s="826">
        <f t="shared" si="89"/>
        <v>0</v>
      </c>
      <c r="I133" s="826">
        <f t="shared" si="89"/>
        <v>0</v>
      </c>
      <c r="J133" s="826">
        <f t="shared" si="89"/>
        <v>0</v>
      </c>
      <c r="K133" s="826">
        <f t="shared" si="89"/>
        <v>0</v>
      </c>
      <c r="L133" s="826">
        <f t="shared" si="89"/>
        <v>0</v>
      </c>
      <c r="M133" s="826">
        <f t="shared" si="89"/>
        <v>0</v>
      </c>
      <c r="N133" s="826">
        <f t="shared" si="89"/>
        <v>0</v>
      </c>
      <c r="O133" s="826">
        <f t="shared" si="89"/>
        <v>0</v>
      </c>
      <c r="P133" s="826">
        <f t="shared" si="89"/>
        <v>0</v>
      </c>
      <c r="Q133" s="261">
        <f>SUM(E133:P133)</f>
        <v>0</v>
      </c>
      <c r="R133" s="677"/>
      <c r="S133" s="246"/>
      <c r="T133" s="745"/>
      <c r="U133" s="262" t="s">
        <v>551</v>
      </c>
      <c r="V133" s="1155"/>
      <c r="W133" s="238">
        <f aca="true" t="shared" si="90" ref="W133:AE133">+W135+W136</f>
        <v>0</v>
      </c>
      <c r="X133" s="238">
        <f t="shared" si="90"/>
        <v>0</v>
      </c>
      <c r="Y133" s="238">
        <f t="shared" si="90"/>
        <v>0</v>
      </c>
      <c r="Z133" s="238">
        <f t="shared" si="90"/>
        <v>0</v>
      </c>
      <c r="AA133" s="238">
        <f t="shared" si="90"/>
        <v>0</v>
      </c>
      <c r="AB133" s="238">
        <f t="shared" si="90"/>
        <v>0</v>
      </c>
      <c r="AC133" s="238">
        <f t="shared" si="90"/>
        <v>0</v>
      </c>
      <c r="AD133" s="238">
        <f t="shared" si="90"/>
        <v>0</v>
      </c>
      <c r="AE133" s="238">
        <f t="shared" si="90"/>
        <v>0</v>
      </c>
      <c r="AF133" s="238">
        <f>+AF135+AF136</f>
        <v>0</v>
      </c>
      <c r="AG133" s="238">
        <f>+AG135+AG136</f>
        <v>0</v>
      </c>
      <c r="AH133" s="238">
        <f>+AH135+AH136</f>
        <v>0</v>
      </c>
      <c r="AI133" s="261">
        <f t="shared" si="47"/>
        <v>0</v>
      </c>
    </row>
    <row r="134" spans="2:35" ht="12.75">
      <c r="B134" s="745" t="s">
        <v>565</v>
      </c>
      <c r="C134" s="257" t="s">
        <v>306</v>
      </c>
      <c r="D134" s="258"/>
      <c r="E134" s="826"/>
      <c r="F134" s="826"/>
      <c r="G134" s="826"/>
      <c r="H134" s="826"/>
      <c r="I134" s="826"/>
      <c r="J134" s="826"/>
      <c r="K134" s="826"/>
      <c r="L134" s="826"/>
      <c r="M134" s="826"/>
      <c r="N134" s="826"/>
      <c r="O134" s="826"/>
      <c r="P134" s="826"/>
      <c r="Q134" s="463"/>
      <c r="R134" s="482"/>
      <c r="S134" s="246"/>
      <c r="T134" s="745" t="s">
        <v>565</v>
      </c>
      <c r="U134" s="257" t="s">
        <v>306</v>
      </c>
      <c r="V134" s="1156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463">
        <f t="shared" si="47"/>
        <v>0</v>
      </c>
    </row>
    <row r="135" spans="2:35" ht="12.75">
      <c r="B135" s="745" t="s">
        <v>566</v>
      </c>
      <c r="C135" s="462" t="s">
        <v>539</v>
      </c>
      <c r="D135" s="258" t="s">
        <v>299</v>
      </c>
      <c r="E135" s="826">
        <f>+'9 KE t-1'!E98</f>
        <v>0</v>
      </c>
      <c r="F135" s="826">
        <f>+'9 KE t-1'!F98</f>
        <v>0</v>
      </c>
      <c r="G135" s="826">
        <f>+'9 KE t-1'!G98</f>
        <v>0</v>
      </c>
      <c r="H135" s="826">
        <f>+'9 KE t-1'!H98</f>
        <v>0</v>
      </c>
      <c r="I135" s="826">
        <f>+'9 KE t-1'!I98</f>
        <v>0</v>
      </c>
      <c r="J135" s="826">
        <f>+'9 KE t-1'!J98</f>
        <v>0</v>
      </c>
      <c r="K135" s="826">
        <f>+'9 KE t-1'!K98</f>
        <v>0</v>
      </c>
      <c r="L135" s="826">
        <f>+'9 KE t-1'!L98</f>
        <v>0</v>
      </c>
      <c r="M135" s="826">
        <f>+'9 KE t-1'!M98</f>
        <v>0</v>
      </c>
      <c r="N135" s="826">
        <f>+'9 KE t-1'!N98</f>
        <v>0</v>
      </c>
      <c r="O135" s="826">
        <f>+'9 KE t-1'!O98</f>
        <v>0</v>
      </c>
      <c r="P135" s="826">
        <f>+'9 KE t-1'!P98</f>
        <v>0</v>
      </c>
      <c r="Q135" s="261">
        <f>SUM(E135:P135)</f>
        <v>0</v>
      </c>
      <c r="R135" s="677"/>
      <c r="S135" s="246"/>
      <c r="T135" s="745" t="s">
        <v>566</v>
      </c>
      <c r="U135" s="462" t="s">
        <v>539</v>
      </c>
      <c r="V135" s="1154"/>
      <c r="W135" s="238">
        <f aca="true" t="shared" si="91" ref="W135:AE135">+E135*$V135</f>
        <v>0</v>
      </c>
      <c r="X135" s="238">
        <f t="shared" si="91"/>
        <v>0</v>
      </c>
      <c r="Y135" s="238">
        <f t="shared" si="91"/>
        <v>0</v>
      </c>
      <c r="Z135" s="238">
        <f t="shared" si="91"/>
        <v>0</v>
      </c>
      <c r="AA135" s="238">
        <f t="shared" si="91"/>
        <v>0</v>
      </c>
      <c r="AB135" s="238">
        <f t="shared" si="91"/>
        <v>0</v>
      </c>
      <c r="AC135" s="238">
        <f t="shared" si="91"/>
        <v>0</v>
      </c>
      <c r="AD135" s="238">
        <f t="shared" si="91"/>
        <v>0</v>
      </c>
      <c r="AE135" s="238">
        <f t="shared" si="91"/>
        <v>0</v>
      </c>
      <c r="AF135" s="238">
        <f>+N135*$V135</f>
        <v>0</v>
      </c>
      <c r="AG135" s="238">
        <f>+O135*$V135</f>
        <v>0</v>
      </c>
      <c r="AH135" s="238">
        <f>+P135*$V135</f>
        <v>0</v>
      </c>
      <c r="AI135" s="261">
        <f t="shared" si="47"/>
        <v>0</v>
      </c>
    </row>
    <row r="136" spans="2:35" ht="12.75">
      <c r="B136" s="745" t="s">
        <v>567</v>
      </c>
      <c r="C136" s="265" t="s">
        <v>300</v>
      </c>
      <c r="D136" s="258" t="s">
        <v>301</v>
      </c>
      <c r="E136" s="826">
        <f>E137+E138</f>
        <v>0</v>
      </c>
      <c r="F136" s="826">
        <f aca="true" t="shared" si="92" ref="F136:P136">F137+F138</f>
        <v>0</v>
      </c>
      <c r="G136" s="826">
        <f t="shared" si="92"/>
        <v>0</v>
      </c>
      <c r="H136" s="826">
        <f t="shared" si="92"/>
        <v>0</v>
      </c>
      <c r="I136" s="826">
        <f t="shared" si="92"/>
        <v>0</v>
      </c>
      <c r="J136" s="826">
        <f t="shared" si="92"/>
        <v>0</v>
      </c>
      <c r="K136" s="826">
        <f t="shared" si="92"/>
        <v>0</v>
      </c>
      <c r="L136" s="826">
        <f t="shared" si="92"/>
        <v>0</v>
      </c>
      <c r="M136" s="826">
        <f t="shared" si="92"/>
        <v>0</v>
      </c>
      <c r="N136" s="826">
        <f t="shared" si="92"/>
        <v>0</v>
      </c>
      <c r="O136" s="826">
        <f t="shared" si="92"/>
        <v>0</v>
      </c>
      <c r="P136" s="826">
        <f t="shared" si="92"/>
        <v>0</v>
      </c>
      <c r="Q136" s="261">
        <f>SUM(E136:P136)</f>
        <v>0</v>
      </c>
      <c r="R136" s="677"/>
      <c r="S136" s="246"/>
      <c r="T136" s="745" t="s">
        <v>567</v>
      </c>
      <c r="U136" s="265" t="s">
        <v>300</v>
      </c>
      <c r="V136" s="1155"/>
      <c r="W136" s="238">
        <f aca="true" t="shared" si="93" ref="W136:AE136">W137+W138</f>
        <v>0</v>
      </c>
      <c r="X136" s="238">
        <f t="shared" si="93"/>
        <v>0</v>
      </c>
      <c r="Y136" s="238">
        <f t="shared" si="93"/>
        <v>0</v>
      </c>
      <c r="Z136" s="238">
        <f t="shared" si="93"/>
        <v>0</v>
      </c>
      <c r="AA136" s="238">
        <f t="shared" si="93"/>
        <v>0</v>
      </c>
      <c r="AB136" s="238">
        <f t="shared" si="93"/>
        <v>0</v>
      </c>
      <c r="AC136" s="238">
        <f t="shared" si="93"/>
        <v>0</v>
      </c>
      <c r="AD136" s="238">
        <f t="shared" si="93"/>
        <v>0</v>
      </c>
      <c r="AE136" s="238">
        <f t="shared" si="93"/>
        <v>0</v>
      </c>
      <c r="AF136" s="238">
        <f>AF137+AF138</f>
        <v>0</v>
      </c>
      <c r="AG136" s="238">
        <f>AG137+AG138</f>
        <v>0</v>
      </c>
      <c r="AH136" s="238">
        <f>AH137+AH138</f>
        <v>0</v>
      </c>
      <c r="AI136" s="261">
        <f t="shared" si="47"/>
        <v>0</v>
      </c>
    </row>
    <row r="137" spans="2:35" ht="12.75">
      <c r="B137" s="745" t="s">
        <v>568</v>
      </c>
      <c r="C137" s="746" t="s">
        <v>547</v>
      </c>
      <c r="D137" s="258" t="s">
        <v>301</v>
      </c>
      <c r="E137" s="826">
        <f>+'9 KE t-1'!E101+'9 KE t-1'!E104+'9 KE t-1'!E107</f>
        <v>0</v>
      </c>
      <c r="F137" s="826">
        <f>+'9 KE t-1'!F101+'9 KE t-1'!F104+'9 KE t-1'!F107</f>
        <v>0</v>
      </c>
      <c r="G137" s="826">
        <f>+'9 KE t-1'!G101+'9 KE t-1'!G104+'9 KE t-1'!G107</f>
        <v>0</v>
      </c>
      <c r="H137" s="826">
        <f>+'9 KE t-1'!H101+'9 KE t-1'!H104+'9 KE t-1'!H107</f>
        <v>0</v>
      </c>
      <c r="I137" s="826">
        <f>+'9 KE t-1'!I101+'9 KE t-1'!I104+'9 KE t-1'!I107</f>
        <v>0</v>
      </c>
      <c r="J137" s="826">
        <f>+'9 KE t-1'!J101+'9 KE t-1'!J104+'9 KE t-1'!J107</f>
        <v>0</v>
      </c>
      <c r="K137" s="826">
        <f>+'9 KE t-1'!K101+'9 KE t-1'!K104+'9 KE t-1'!K107</f>
        <v>0</v>
      </c>
      <c r="L137" s="826">
        <f>+'9 KE t-1'!L101+'9 KE t-1'!L104+'9 KE t-1'!L107</f>
        <v>0</v>
      </c>
      <c r="M137" s="826">
        <f>+'9 KE t-1'!M101+'9 KE t-1'!M104+'9 KE t-1'!M107</f>
        <v>0</v>
      </c>
      <c r="N137" s="826">
        <f>+'9 KE t-1'!N101+'9 KE t-1'!N104+'9 KE t-1'!N107</f>
        <v>0</v>
      </c>
      <c r="O137" s="826">
        <f>+'9 KE t-1'!O101+'9 KE t-1'!O104+'9 KE t-1'!O107</f>
        <v>0</v>
      </c>
      <c r="P137" s="826">
        <f>+'9 KE t-1'!P101+'9 KE t-1'!P104+'9 KE t-1'!P107</f>
        <v>0</v>
      </c>
      <c r="Q137" s="261">
        <f>SUM(E137:P137)</f>
        <v>0</v>
      </c>
      <c r="R137" s="677"/>
      <c r="S137" s="246"/>
      <c r="T137" s="745" t="s">
        <v>568</v>
      </c>
      <c r="U137" s="746" t="s">
        <v>547</v>
      </c>
      <c r="V137" s="1154"/>
      <c r="W137" s="238">
        <f aca="true" t="shared" si="94" ref="W137:AE138">+E137*$V137</f>
        <v>0</v>
      </c>
      <c r="X137" s="238">
        <f t="shared" si="94"/>
        <v>0</v>
      </c>
      <c r="Y137" s="238">
        <f t="shared" si="94"/>
        <v>0</v>
      </c>
      <c r="Z137" s="238">
        <f t="shared" si="94"/>
        <v>0</v>
      </c>
      <c r="AA137" s="238">
        <f t="shared" si="94"/>
        <v>0</v>
      </c>
      <c r="AB137" s="238">
        <f t="shared" si="94"/>
        <v>0</v>
      </c>
      <c r="AC137" s="238">
        <f t="shared" si="94"/>
        <v>0</v>
      </c>
      <c r="AD137" s="238">
        <f t="shared" si="94"/>
        <v>0</v>
      </c>
      <c r="AE137" s="238">
        <f t="shared" si="94"/>
        <v>0</v>
      </c>
      <c r="AF137" s="238">
        <f>+N137*$V137</f>
        <v>0</v>
      </c>
      <c r="AG137" s="238">
        <f>+O137*$V137</f>
        <v>0</v>
      </c>
      <c r="AH137" s="238">
        <f>+P137*$V137</f>
        <v>0</v>
      </c>
      <c r="AI137" s="261">
        <f t="shared" si="47"/>
        <v>0</v>
      </c>
    </row>
    <row r="138" spans="2:35" ht="12.75">
      <c r="B138" s="745" t="s">
        <v>569</v>
      </c>
      <c r="C138" s="746" t="s">
        <v>550</v>
      </c>
      <c r="D138" s="258" t="s">
        <v>301</v>
      </c>
      <c r="E138" s="826">
        <f>+'9 KE t-1'!E102+'9 KE t-1'!E105+'9 KE t-1'!E108</f>
        <v>0</v>
      </c>
      <c r="F138" s="826">
        <f>+'9 KE t-1'!F102+'9 KE t-1'!F105+'9 KE t-1'!F108</f>
        <v>0</v>
      </c>
      <c r="G138" s="826">
        <f>+'9 KE t-1'!G102+'9 KE t-1'!G105+'9 KE t-1'!G108</f>
        <v>0</v>
      </c>
      <c r="H138" s="826">
        <f>+'9 KE t-1'!H102+'9 KE t-1'!H105+'9 KE t-1'!H108</f>
        <v>0</v>
      </c>
      <c r="I138" s="826">
        <f>+'9 KE t-1'!I102+'9 KE t-1'!I105+'9 KE t-1'!I108</f>
        <v>0</v>
      </c>
      <c r="J138" s="826">
        <f>+'9 KE t-1'!J102+'9 KE t-1'!J105+'9 KE t-1'!J108</f>
        <v>0</v>
      </c>
      <c r="K138" s="826">
        <f>+'9 KE t-1'!K102+'9 KE t-1'!K105+'9 KE t-1'!K108</f>
        <v>0</v>
      </c>
      <c r="L138" s="826">
        <f>+'9 KE t-1'!L102+'9 KE t-1'!L105+'9 KE t-1'!L108</f>
        <v>0</v>
      </c>
      <c r="M138" s="826">
        <f>+'9 KE t-1'!M102+'9 KE t-1'!M105+'9 KE t-1'!M108</f>
        <v>0</v>
      </c>
      <c r="N138" s="826">
        <f>+'9 KE t-1'!N102+'9 KE t-1'!N105+'9 KE t-1'!N108</f>
        <v>0</v>
      </c>
      <c r="O138" s="826">
        <f>+'9 KE t-1'!O102+'9 KE t-1'!O105+'9 KE t-1'!O108</f>
        <v>0</v>
      </c>
      <c r="P138" s="826">
        <f>+'9 KE t-1'!P102+'9 KE t-1'!P105+'9 KE t-1'!P108</f>
        <v>0</v>
      </c>
      <c r="Q138" s="261">
        <f>SUM(E138:P138)</f>
        <v>0</v>
      </c>
      <c r="R138" s="677"/>
      <c r="S138" s="246"/>
      <c r="T138" s="745" t="s">
        <v>569</v>
      </c>
      <c r="U138" s="746" t="s">
        <v>550</v>
      </c>
      <c r="V138" s="1154"/>
      <c r="W138" s="238">
        <f t="shared" si="94"/>
        <v>0</v>
      </c>
      <c r="X138" s="238">
        <f t="shared" si="94"/>
        <v>0</v>
      </c>
      <c r="Y138" s="238">
        <f t="shared" si="94"/>
        <v>0</v>
      </c>
      <c r="Z138" s="238">
        <f t="shared" si="94"/>
        <v>0</v>
      </c>
      <c r="AA138" s="238">
        <f t="shared" si="94"/>
        <v>0</v>
      </c>
      <c r="AB138" s="238">
        <f t="shared" si="94"/>
        <v>0</v>
      </c>
      <c r="AC138" s="238">
        <f t="shared" si="94"/>
        <v>0</v>
      </c>
      <c r="AD138" s="238">
        <f t="shared" si="94"/>
        <v>0</v>
      </c>
      <c r="AE138" s="238">
        <f t="shared" si="94"/>
        <v>0</v>
      </c>
      <c r="AF138" s="238">
        <f>+N138*$V138</f>
        <v>0</v>
      </c>
      <c r="AG138" s="238">
        <f>+O138*$V138</f>
        <v>0</v>
      </c>
      <c r="AH138" s="238">
        <f>+P138*$V138</f>
        <v>0</v>
      </c>
      <c r="AI138" s="261">
        <f t="shared" si="47"/>
        <v>0</v>
      </c>
    </row>
    <row r="139" spans="2:35" ht="12.75">
      <c r="B139" s="743"/>
      <c r="C139" s="747" t="s">
        <v>343</v>
      </c>
      <c r="D139" s="251"/>
      <c r="E139" s="830">
        <f>+E142</f>
        <v>0</v>
      </c>
      <c r="F139" s="830">
        <f aca="true" t="shared" si="95" ref="F139:P139">+F142</f>
        <v>0</v>
      </c>
      <c r="G139" s="830">
        <f t="shared" si="95"/>
        <v>0</v>
      </c>
      <c r="H139" s="830">
        <f t="shared" si="95"/>
        <v>0</v>
      </c>
      <c r="I139" s="830">
        <f t="shared" si="95"/>
        <v>0</v>
      </c>
      <c r="J139" s="830">
        <f t="shared" si="95"/>
        <v>0</v>
      </c>
      <c r="K139" s="830">
        <f t="shared" si="95"/>
        <v>0</v>
      </c>
      <c r="L139" s="830">
        <f t="shared" si="95"/>
        <v>0</v>
      </c>
      <c r="M139" s="830">
        <f t="shared" si="95"/>
        <v>0</v>
      </c>
      <c r="N139" s="830">
        <f t="shared" si="95"/>
        <v>0</v>
      </c>
      <c r="O139" s="830">
        <f t="shared" si="95"/>
        <v>0</v>
      </c>
      <c r="P139" s="830">
        <f t="shared" si="95"/>
        <v>0</v>
      </c>
      <c r="Q139" s="285">
        <f>SUM(E139:P139)</f>
        <v>0</v>
      </c>
      <c r="R139" s="677"/>
      <c r="S139" s="246"/>
      <c r="T139" s="743"/>
      <c r="U139" s="747" t="s">
        <v>343</v>
      </c>
      <c r="V139" s="1161"/>
      <c r="W139" s="256">
        <f aca="true" t="shared" si="96" ref="W139:AE139">+W141+W142</f>
        <v>0</v>
      </c>
      <c r="X139" s="256">
        <f t="shared" si="96"/>
        <v>0</v>
      </c>
      <c r="Y139" s="256">
        <f t="shared" si="96"/>
        <v>0</v>
      </c>
      <c r="Z139" s="256">
        <f t="shared" si="96"/>
        <v>0</v>
      </c>
      <c r="AA139" s="256">
        <f t="shared" si="96"/>
        <v>0</v>
      </c>
      <c r="AB139" s="256">
        <f t="shared" si="96"/>
        <v>0</v>
      </c>
      <c r="AC139" s="256">
        <f t="shared" si="96"/>
        <v>0</v>
      </c>
      <c r="AD139" s="256">
        <f t="shared" si="96"/>
        <v>0</v>
      </c>
      <c r="AE139" s="256">
        <f t="shared" si="96"/>
        <v>0</v>
      </c>
      <c r="AF139" s="256">
        <f>+AF141+AF142</f>
        <v>0</v>
      </c>
      <c r="AG139" s="256">
        <f>+AG141+AG142</f>
        <v>0</v>
      </c>
      <c r="AH139" s="256">
        <f>+AH141+AH142</f>
        <v>0</v>
      </c>
      <c r="AI139" s="285">
        <f t="shared" si="47"/>
        <v>0</v>
      </c>
    </row>
    <row r="140" spans="2:35" ht="12.75">
      <c r="B140" s="745" t="s">
        <v>570</v>
      </c>
      <c r="C140" s="257" t="s">
        <v>306</v>
      </c>
      <c r="D140" s="258"/>
      <c r="E140" s="826"/>
      <c r="F140" s="826"/>
      <c r="G140" s="826"/>
      <c r="H140" s="826"/>
      <c r="I140" s="826"/>
      <c r="J140" s="826"/>
      <c r="K140" s="826"/>
      <c r="L140" s="826"/>
      <c r="M140" s="826"/>
      <c r="N140" s="826"/>
      <c r="O140" s="826"/>
      <c r="P140" s="826"/>
      <c r="Q140" s="463"/>
      <c r="R140" s="482"/>
      <c r="S140" s="246"/>
      <c r="T140" s="745" t="s">
        <v>570</v>
      </c>
      <c r="U140" s="257" t="s">
        <v>306</v>
      </c>
      <c r="V140" s="1156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463">
        <f t="shared" si="47"/>
        <v>0</v>
      </c>
    </row>
    <row r="141" spans="2:35" ht="12.75">
      <c r="B141" s="745" t="s">
        <v>571</v>
      </c>
      <c r="C141" s="462" t="s">
        <v>539</v>
      </c>
      <c r="D141" s="258" t="s">
        <v>299</v>
      </c>
      <c r="E141" s="826">
        <f>+'9 KE t-1'!E111</f>
        <v>0</v>
      </c>
      <c r="F141" s="826">
        <f>+'9 KE t-1'!F111</f>
        <v>0</v>
      </c>
      <c r="G141" s="826">
        <f>+'9 KE t-1'!G111</f>
        <v>0</v>
      </c>
      <c r="H141" s="826">
        <f>+'9 KE t-1'!H111</f>
        <v>0</v>
      </c>
      <c r="I141" s="826">
        <f>+'9 KE t-1'!I111</f>
        <v>0</v>
      </c>
      <c r="J141" s="826">
        <f>+'9 KE t-1'!J111</f>
        <v>0</v>
      </c>
      <c r="K141" s="826">
        <f>+'9 KE t-1'!K111</f>
        <v>0</v>
      </c>
      <c r="L141" s="826">
        <f>+'9 KE t-1'!L111</f>
        <v>0</v>
      </c>
      <c r="M141" s="826">
        <f>+'9 KE t-1'!M111</f>
        <v>0</v>
      </c>
      <c r="N141" s="826">
        <f>+'9 KE t-1'!N111</f>
        <v>0</v>
      </c>
      <c r="O141" s="826">
        <f>+'9 KE t-1'!O111</f>
        <v>0</v>
      </c>
      <c r="P141" s="826">
        <f>+'9 KE t-1'!P111</f>
        <v>0</v>
      </c>
      <c r="Q141" s="261">
        <f>SUM(E141:P141)</f>
        <v>0</v>
      </c>
      <c r="R141" s="677"/>
      <c r="S141" s="246"/>
      <c r="T141" s="745" t="s">
        <v>571</v>
      </c>
      <c r="U141" s="462" t="s">
        <v>539</v>
      </c>
      <c r="V141" s="1154"/>
      <c r="W141" s="238">
        <f aca="true" t="shared" si="97" ref="W141:AE142">+E141*$V141</f>
        <v>0</v>
      </c>
      <c r="X141" s="238">
        <f t="shared" si="97"/>
        <v>0</v>
      </c>
      <c r="Y141" s="238">
        <f t="shared" si="97"/>
        <v>0</v>
      </c>
      <c r="Z141" s="238">
        <f t="shared" si="97"/>
        <v>0</v>
      </c>
      <c r="AA141" s="238">
        <f t="shared" si="97"/>
        <v>0</v>
      </c>
      <c r="AB141" s="238">
        <f t="shared" si="97"/>
        <v>0</v>
      </c>
      <c r="AC141" s="238">
        <f t="shared" si="97"/>
        <v>0</v>
      </c>
      <c r="AD141" s="238">
        <f t="shared" si="97"/>
        <v>0</v>
      </c>
      <c r="AE141" s="238">
        <f t="shared" si="97"/>
        <v>0</v>
      </c>
      <c r="AF141" s="238">
        <f>+N141*$V141</f>
        <v>0</v>
      </c>
      <c r="AG141" s="238">
        <f>+O141*$V141</f>
        <v>0</v>
      </c>
      <c r="AH141" s="238">
        <f>+P141*$V141</f>
        <v>0</v>
      </c>
      <c r="AI141" s="261">
        <f t="shared" si="47"/>
        <v>0</v>
      </c>
    </row>
    <row r="142" spans="2:35" ht="12.75">
      <c r="B142" s="745" t="s">
        <v>572</v>
      </c>
      <c r="C142" s="265" t="s">
        <v>300</v>
      </c>
      <c r="D142" s="258" t="s">
        <v>301</v>
      </c>
      <c r="E142" s="826">
        <f>+'9 KE t-1'!E112</f>
        <v>0</v>
      </c>
      <c r="F142" s="826">
        <f>+'9 KE t-1'!F112</f>
        <v>0</v>
      </c>
      <c r="G142" s="826">
        <f>+'9 KE t-1'!G112</f>
        <v>0</v>
      </c>
      <c r="H142" s="826">
        <f>+'9 KE t-1'!H112</f>
        <v>0</v>
      </c>
      <c r="I142" s="826">
        <f>+'9 KE t-1'!I112</f>
        <v>0</v>
      </c>
      <c r="J142" s="826">
        <f>+'9 KE t-1'!J112</f>
        <v>0</v>
      </c>
      <c r="K142" s="826">
        <f>+'9 KE t-1'!K112</f>
        <v>0</v>
      </c>
      <c r="L142" s="826">
        <f>+'9 KE t-1'!L112</f>
        <v>0</v>
      </c>
      <c r="M142" s="826">
        <f>+'9 KE t-1'!M112</f>
        <v>0</v>
      </c>
      <c r="N142" s="826">
        <f>+'9 KE t-1'!N112</f>
        <v>0</v>
      </c>
      <c r="O142" s="826">
        <f>+'9 KE t-1'!O112</f>
        <v>0</v>
      </c>
      <c r="P142" s="826">
        <f>+'9 KE t-1'!P112</f>
        <v>0</v>
      </c>
      <c r="Q142" s="261">
        <f>SUM(E142:P142)</f>
        <v>0</v>
      </c>
      <c r="R142" s="677"/>
      <c r="S142" s="246"/>
      <c r="T142" s="745" t="s">
        <v>572</v>
      </c>
      <c r="U142" s="265" t="s">
        <v>300</v>
      </c>
      <c r="V142" s="1154"/>
      <c r="W142" s="238">
        <f t="shared" si="97"/>
        <v>0</v>
      </c>
      <c r="X142" s="238">
        <f t="shared" si="97"/>
        <v>0</v>
      </c>
      <c r="Y142" s="238">
        <f t="shared" si="97"/>
        <v>0</v>
      </c>
      <c r="Z142" s="238">
        <f t="shared" si="97"/>
        <v>0</v>
      </c>
      <c r="AA142" s="238">
        <f t="shared" si="97"/>
        <v>0</v>
      </c>
      <c r="AB142" s="238">
        <f t="shared" si="97"/>
        <v>0</v>
      </c>
      <c r="AC142" s="238">
        <f t="shared" si="97"/>
        <v>0</v>
      </c>
      <c r="AD142" s="238">
        <f t="shared" si="97"/>
        <v>0</v>
      </c>
      <c r="AE142" s="238">
        <f t="shared" si="97"/>
        <v>0</v>
      </c>
      <c r="AF142" s="238">
        <f>+N142*$V142</f>
        <v>0</v>
      </c>
      <c r="AG142" s="238">
        <f>+O142*$V142</f>
        <v>0</v>
      </c>
      <c r="AH142" s="238">
        <f>+P142*$V142</f>
        <v>0</v>
      </c>
      <c r="AI142" s="261">
        <f t="shared" si="47"/>
        <v>0</v>
      </c>
    </row>
    <row r="143" spans="2:35" ht="12.75">
      <c r="B143" s="737" t="s">
        <v>2</v>
      </c>
      <c r="C143" s="303" t="s">
        <v>552</v>
      </c>
      <c r="D143" s="243" t="s">
        <v>301</v>
      </c>
      <c r="E143" s="829">
        <f>E104+E92</f>
        <v>0</v>
      </c>
      <c r="F143" s="829">
        <f aca="true" t="shared" si="98" ref="F143:P143">F104+F92</f>
        <v>0</v>
      </c>
      <c r="G143" s="829">
        <f t="shared" si="98"/>
        <v>0</v>
      </c>
      <c r="H143" s="829">
        <f t="shared" si="98"/>
        <v>0</v>
      </c>
      <c r="I143" s="829">
        <f t="shared" si="98"/>
        <v>0</v>
      </c>
      <c r="J143" s="829">
        <f t="shared" si="98"/>
        <v>0</v>
      </c>
      <c r="K143" s="829">
        <f t="shared" si="98"/>
        <v>0</v>
      </c>
      <c r="L143" s="829">
        <f t="shared" si="98"/>
        <v>0</v>
      </c>
      <c r="M143" s="829">
        <f t="shared" si="98"/>
        <v>0</v>
      </c>
      <c r="N143" s="829">
        <f t="shared" si="98"/>
        <v>0</v>
      </c>
      <c r="O143" s="829">
        <f t="shared" si="98"/>
        <v>0</v>
      </c>
      <c r="P143" s="829">
        <f t="shared" si="98"/>
        <v>0</v>
      </c>
      <c r="Q143" s="245">
        <f>SUM(E143:P143)</f>
        <v>0</v>
      </c>
      <c r="R143" s="677"/>
      <c r="S143" s="246"/>
      <c r="T143" s="737" t="s">
        <v>2</v>
      </c>
      <c r="U143" s="303" t="s">
        <v>552</v>
      </c>
      <c r="V143" s="1160"/>
      <c r="W143" s="286">
        <f aca="true" t="shared" si="99" ref="W143:AE143">W104+W92</f>
        <v>0</v>
      </c>
      <c r="X143" s="286">
        <f t="shared" si="99"/>
        <v>0</v>
      </c>
      <c r="Y143" s="286">
        <f t="shared" si="99"/>
        <v>0</v>
      </c>
      <c r="Z143" s="286">
        <f t="shared" si="99"/>
        <v>0</v>
      </c>
      <c r="AA143" s="286">
        <f t="shared" si="99"/>
        <v>0</v>
      </c>
      <c r="AB143" s="286">
        <f t="shared" si="99"/>
        <v>0</v>
      </c>
      <c r="AC143" s="286">
        <f t="shared" si="99"/>
        <v>0</v>
      </c>
      <c r="AD143" s="286">
        <f t="shared" si="99"/>
        <v>0</v>
      </c>
      <c r="AE143" s="286">
        <f t="shared" si="99"/>
        <v>0</v>
      </c>
      <c r="AF143" s="286">
        <f>AF104+AF92</f>
        <v>0</v>
      </c>
      <c r="AG143" s="286">
        <f>AG104+AG92</f>
        <v>0</v>
      </c>
      <c r="AH143" s="286">
        <f>AH104+AH92</f>
        <v>0</v>
      </c>
      <c r="AI143" s="245">
        <f t="shared" si="47"/>
        <v>0</v>
      </c>
    </row>
    <row r="144" spans="2:35" ht="12.75">
      <c r="B144" s="737" t="s">
        <v>320</v>
      </c>
      <c r="C144" s="242" t="s">
        <v>553</v>
      </c>
      <c r="D144" s="243" t="s">
        <v>301</v>
      </c>
      <c r="E144" s="829">
        <f>E147+E150</f>
        <v>0</v>
      </c>
      <c r="F144" s="829">
        <f aca="true" t="shared" si="100" ref="F144:P144">F147+F150</f>
        <v>0</v>
      </c>
      <c r="G144" s="829">
        <f t="shared" si="100"/>
        <v>0</v>
      </c>
      <c r="H144" s="829">
        <f t="shared" si="100"/>
        <v>0</v>
      </c>
      <c r="I144" s="829">
        <f t="shared" si="100"/>
        <v>0</v>
      </c>
      <c r="J144" s="829">
        <f t="shared" si="100"/>
        <v>0</v>
      </c>
      <c r="K144" s="829">
        <f t="shared" si="100"/>
        <v>0</v>
      </c>
      <c r="L144" s="829">
        <f t="shared" si="100"/>
        <v>0</v>
      </c>
      <c r="M144" s="829">
        <f t="shared" si="100"/>
        <v>0</v>
      </c>
      <c r="N144" s="829">
        <f t="shared" si="100"/>
        <v>0</v>
      </c>
      <c r="O144" s="829">
        <f t="shared" si="100"/>
        <v>0</v>
      </c>
      <c r="P144" s="829">
        <f t="shared" si="100"/>
        <v>0</v>
      </c>
      <c r="Q144" s="245">
        <f>SUM(E144:P144)</f>
        <v>0</v>
      </c>
      <c r="R144" s="677"/>
      <c r="S144" s="246"/>
      <c r="T144" s="737" t="s">
        <v>320</v>
      </c>
      <c r="U144" s="242" t="s">
        <v>553</v>
      </c>
      <c r="V144" s="1162"/>
      <c r="W144" s="286">
        <f aca="true" t="shared" si="101" ref="W144:AE144">W147+W150</f>
        <v>0</v>
      </c>
      <c r="X144" s="286">
        <f t="shared" si="101"/>
        <v>0</v>
      </c>
      <c r="Y144" s="286">
        <f t="shared" si="101"/>
        <v>0</v>
      </c>
      <c r="Z144" s="286">
        <f t="shared" si="101"/>
        <v>0</v>
      </c>
      <c r="AA144" s="286">
        <f t="shared" si="101"/>
        <v>0</v>
      </c>
      <c r="AB144" s="286">
        <f t="shared" si="101"/>
        <v>0</v>
      </c>
      <c r="AC144" s="286">
        <f t="shared" si="101"/>
        <v>0</v>
      </c>
      <c r="AD144" s="286">
        <f t="shared" si="101"/>
        <v>0</v>
      </c>
      <c r="AE144" s="286">
        <f t="shared" si="101"/>
        <v>0</v>
      </c>
      <c r="AF144" s="286">
        <f>AF147+AF150</f>
        <v>0</v>
      </c>
      <c r="AG144" s="286">
        <f>AG147+AG150</f>
        <v>0</v>
      </c>
      <c r="AH144" s="286">
        <f>AH147+AH150</f>
        <v>0</v>
      </c>
      <c r="AI144" s="245">
        <f t="shared" si="47"/>
        <v>0</v>
      </c>
    </row>
    <row r="145" spans="2:35" ht="12.75">
      <c r="B145" s="738" t="s">
        <v>232</v>
      </c>
      <c r="C145" s="293" t="s">
        <v>344</v>
      </c>
      <c r="D145" s="294"/>
      <c r="E145" s="831"/>
      <c r="F145" s="831"/>
      <c r="G145" s="831"/>
      <c r="H145" s="831"/>
      <c r="I145" s="831"/>
      <c r="J145" s="831"/>
      <c r="K145" s="831"/>
      <c r="L145" s="831"/>
      <c r="M145" s="831"/>
      <c r="N145" s="831"/>
      <c r="O145" s="831"/>
      <c r="P145" s="831"/>
      <c r="Q145" s="296"/>
      <c r="R145" s="765"/>
      <c r="S145" s="246"/>
      <c r="T145" s="738" t="s">
        <v>232</v>
      </c>
      <c r="U145" s="293" t="s">
        <v>344</v>
      </c>
      <c r="V145" s="1163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6">
        <f t="shared" si="47"/>
        <v>0</v>
      </c>
    </row>
    <row r="146" spans="2:35" ht="12.75">
      <c r="B146" s="745" t="s">
        <v>233</v>
      </c>
      <c r="C146" s="298" t="s">
        <v>345</v>
      </c>
      <c r="D146" s="258"/>
      <c r="E146" s="826"/>
      <c r="F146" s="826"/>
      <c r="G146" s="826"/>
      <c r="H146" s="826"/>
      <c r="I146" s="826"/>
      <c r="J146" s="826"/>
      <c r="K146" s="826"/>
      <c r="L146" s="826"/>
      <c r="M146" s="826"/>
      <c r="N146" s="826"/>
      <c r="O146" s="826"/>
      <c r="P146" s="826"/>
      <c r="Q146" s="261"/>
      <c r="R146" s="677"/>
      <c r="S146" s="246"/>
      <c r="T146" s="745" t="s">
        <v>233</v>
      </c>
      <c r="U146" s="298" t="s">
        <v>345</v>
      </c>
      <c r="V146" s="1156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61">
        <f t="shared" si="47"/>
        <v>0</v>
      </c>
    </row>
    <row r="147" spans="2:35" ht="12.75">
      <c r="B147" s="745" t="s">
        <v>234</v>
      </c>
      <c r="C147" s="298" t="s">
        <v>300</v>
      </c>
      <c r="D147" s="258" t="s">
        <v>301</v>
      </c>
      <c r="E147" s="826">
        <f>+'9 KE t-1'!E119</f>
        <v>0</v>
      </c>
      <c r="F147" s="826">
        <f>+'9 KE t-1'!F119</f>
        <v>0</v>
      </c>
      <c r="G147" s="826">
        <f>+'9 KE t-1'!G119</f>
        <v>0</v>
      </c>
      <c r="H147" s="826">
        <f>+'9 KE t-1'!H119</f>
        <v>0</v>
      </c>
      <c r="I147" s="826">
        <f>+'9 KE t-1'!I119</f>
        <v>0</v>
      </c>
      <c r="J147" s="826">
        <f>+'9 KE t-1'!J119</f>
        <v>0</v>
      </c>
      <c r="K147" s="826">
        <f>+'9 KE t-1'!K119</f>
        <v>0</v>
      </c>
      <c r="L147" s="826">
        <f>+'9 KE t-1'!L119</f>
        <v>0</v>
      </c>
      <c r="M147" s="826">
        <f>+'9 KE t-1'!M119</f>
        <v>0</v>
      </c>
      <c r="N147" s="826">
        <f>+'9 KE t-1'!N119</f>
        <v>0</v>
      </c>
      <c r="O147" s="826">
        <f>+'9 KE t-1'!O119</f>
        <v>0</v>
      </c>
      <c r="P147" s="826">
        <f>+'9 KE t-1'!P119</f>
        <v>0</v>
      </c>
      <c r="Q147" s="261">
        <f>SUM(E147:P147)</f>
        <v>0</v>
      </c>
      <c r="R147" s="677"/>
      <c r="S147" s="246"/>
      <c r="T147" s="745" t="s">
        <v>234</v>
      </c>
      <c r="U147" s="298" t="s">
        <v>300</v>
      </c>
      <c r="V147" s="1154"/>
      <c r="W147" s="238">
        <f aca="true" t="shared" si="102" ref="W147:AE147">+E147*$V147</f>
        <v>0</v>
      </c>
      <c r="X147" s="238">
        <f t="shared" si="102"/>
        <v>0</v>
      </c>
      <c r="Y147" s="238">
        <f t="shared" si="102"/>
        <v>0</v>
      </c>
      <c r="Z147" s="238">
        <f t="shared" si="102"/>
        <v>0</v>
      </c>
      <c r="AA147" s="238">
        <f t="shared" si="102"/>
        <v>0</v>
      </c>
      <c r="AB147" s="238">
        <f t="shared" si="102"/>
        <v>0</v>
      </c>
      <c r="AC147" s="238">
        <f t="shared" si="102"/>
        <v>0</v>
      </c>
      <c r="AD147" s="238">
        <f t="shared" si="102"/>
        <v>0</v>
      </c>
      <c r="AE147" s="238">
        <f t="shared" si="102"/>
        <v>0</v>
      </c>
      <c r="AF147" s="238">
        <f>+N147*$V147</f>
        <v>0</v>
      </c>
      <c r="AG147" s="238">
        <f>+O147*$V147</f>
        <v>0</v>
      </c>
      <c r="AH147" s="238">
        <f>+P147*$V147</f>
        <v>0</v>
      </c>
      <c r="AI147" s="261">
        <f t="shared" si="47"/>
        <v>0</v>
      </c>
    </row>
    <row r="148" spans="2:35" ht="12.75">
      <c r="B148" s="745" t="s">
        <v>237</v>
      </c>
      <c r="C148" s="299" t="s">
        <v>346</v>
      </c>
      <c r="D148" s="258"/>
      <c r="E148" s="826"/>
      <c r="F148" s="826"/>
      <c r="G148" s="826"/>
      <c r="H148" s="826"/>
      <c r="I148" s="826"/>
      <c r="J148" s="826"/>
      <c r="K148" s="826"/>
      <c r="L148" s="826"/>
      <c r="M148" s="826"/>
      <c r="N148" s="826"/>
      <c r="O148" s="826"/>
      <c r="P148" s="826"/>
      <c r="Q148" s="300"/>
      <c r="R148" s="765"/>
      <c r="S148" s="246"/>
      <c r="T148" s="745" t="s">
        <v>237</v>
      </c>
      <c r="U148" s="299" t="s">
        <v>346</v>
      </c>
      <c r="V148" s="1156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300">
        <f t="shared" si="47"/>
        <v>0</v>
      </c>
    </row>
    <row r="149" spans="2:35" ht="12.75">
      <c r="B149" s="745" t="s">
        <v>402</v>
      </c>
      <c r="C149" s="298" t="s">
        <v>347</v>
      </c>
      <c r="D149" s="258"/>
      <c r="E149" s="826"/>
      <c r="F149" s="826"/>
      <c r="G149" s="826"/>
      <c r="H149" s="826"/>
      <c r="I149" s="826"/>
      <c r="J149" s="826"/>
      <c r="K149" s="826"/>
      <c r="L149" s="826"/>
      <c r="M149" s="826"/>
      <c r="N149" s="826"/>
      <c r="O149" s="826"/>
      <c r="P149" s="826"/>
      <c r="Q149" s="261"/>
      <c r="R149" s="677"/>
      <c r="S149" s="246"/>
      <c r="T149" s="745" t="s">
        <v>402</v>
      </c>
      <c r="U149" s="298" t="s">
        <v>347</v>
      </c>
      <c r="V149" s="1156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61">
        <f t="shared" si="47"/>
        <v>0</v>
      </c>
    </row>
    <row r="150" spans="2:35" ht="12.75">
      <c r="B150" s="748" t="s">
        <v>403</v>
      </c>
      <c r="C150" s="749" t="s">
        <v>300</v>
      </c>
      <c r="D150" s="270" t="s">
        <v>301</v>
      </c>
      <c r="E150" s="828">
        <f>+'9 KE t-1'!E122</f>
        <v>0</v>
      </c>
      <c r="F150" s="828">
        <f>+'9 KE t-1'!F122</f>
        <v>0</v>
      </c>
      <c r="G150" s="828">
        <f>+'9 KE t-1'!G122</f>
        <v>0</v>
      </c>
      <c r="H150" s="828">
        <f>+'9 KE t-1'!H122</f>
        <v>0</v>
      </c>
      <c r="I150" s="828">
        <f>+'9 KE t-1'!I122</f>
        <v>0</v>
      </c>
      <c r="J150" s="828">
        <f>+'9 KE t-1'!J122</f>
        <v>0</v>
      </c>
      <c r="K150" s="828">
        <f>+'9 KE t-1'!K122</f>
        <v>0</v>
      </c>
      <c r="L150" s="828">
        <f>+'9 KE t-1'!L122</f>
        <v>0</v>
      </c>
      <c r="M150" s="828">
        <f>+'9 KE t-1'!M122</f>
        <v>0</v>
      </c>
      <c r="N150" s="828">
        <f>+'9 KE t-1'!N122</f>
        <v>0</v>
      </c>
      <c r="O150" s="828">
        <f>+'9 KE t-1'!O122</f>
        <v>0</v>
      </c>
      <c r="P150" s="828">
        <f>+'9 KE t-1'!P122</f>
        <v>0</v>
      </c>
      <c r="Q150" s="271">
        <f>SUM(E150:P150)</f>
        <v>0</v>
      </c>
      <c r="R150" s="677"/>
      <c r="S150" s="246"/>
      <c r="T150" s="748" t="s">
        <v>403</v>
      </c>
      <c r="U150" s="749" t="s">
        <v>300</v>
      </c>
      <c r="V150" s="1158"/>
      <c r="W150" s="238">
        <f aca="true" t="shared" si="103" ref="W150:AE150">+E150*$V150</f>
        <v>0</v>
      </c>
      <c r="X150" s="238">
        <f t="shared" si="103"/>
        <v>0</v>
      </c>
      <c r="Y150" s="238">
        <f t="shared" si="103"/>
        <v>0</v>
      </c>
      <c r="Z150" s="238">
        <f t="shared" si="103"/>
        <v>0</v>
      </c>
      <c r="AA150" s="238">
        <f t="shared" si="103"/>
        <v>0</v>
      </c>
      <c r="AB150" s="238">
        <f t="shared" si="103"/>
        <v>0</v>
      </c>
      <c r="AC150" s="238">
        <f t="shared" si="103"/>
        <v>0</v>
      </c>
      <c r="AD150" s="238">
        <f t="shared" si="103"/>
        <v>0</v>
      </c>
      <c r="AE150" s="238">
        <f t="shared" si="103"/>
        <v>0</v>
      </c>
      <c r="AF150" s="238">
        <f>+N150*$V150</f>
        <v>0</v>
      </c>
      <c r="AG150" s="238">
        <f>+O150*$V150</f>
        <v>0</v>
      </c>
      <c r="AH150" s="238">
        <f>+P150*$V150</f>
        <v>0</v>
      </c>
      <c r="AI150" s="271">
        <f t="shared" si="47"/>
        <v>0</v>
      </c>
    </row>
    <row r="151" spans="2:35" ht="13.5" thickBot="1">
      <c r="B151" s="750" t="s">
        <v>3</v>
      </c>
      <c r="C151" s="751" t="s">
        <v>554</v>
      </c>
      <c r="D151" s="752" t="s">
        <v>301</v>
      </c>
      <c r="E151" s="753">
        <f>E143+E144</f>
        <v>0</v>
      </c>
      <c r="F151" s="753">
        <f>F143+F144</f>
        <v>0</v>
      </c>
      <c r="G151" s="753">
        <f aca="true" t="shared" si="104" ref="G151:P151">G143+G144</f>
        <v>0</v>
      </c>
      <c r="H151" s="753">
        <f t="shared" si="104"/>
        <v>0</v>
      </c>
      <c r="I151" s="753">
        <f t="shared" si="104"/>
        <v>0</v>
      </c>
      <c r="J151" s="753">
        <f t="shared" si="104"/>
        <v>0</v>
      </c>
      <c r="K151" s="753">
        <f t="shared" si="104"/>
        <v>0</v>
      </c>
      <c r="L151" s="753">
        <f t="shared" si="104"/>
        <v>0</v>
      </c>
      <c r="M151" s="753">
        <f t="shared" si="104"/>
        <v>0</v>
      </c>
      <c r="N151" s="753">
        <f t="shared" si="104"/>
        <v>0</v>
      </c>
      <c r="O151" s="753">
        <f t="shared" si="104"/>
        <v>0</v>
      </c>
      <c r="P151" s="753">
        <f t="shared" si="104"/>
        <v>0</v>
      </c>
      <c r="Q151" s="754">
        <f>SUM(E151:P151)</f>
        <v>0</v>
      </c>
      <c r="R151" s="677"/>
      <c r="S151" s="834"/>
      <c r="T151" s="750" t="s">
        <v>3</v>
      </c>
      <c r="U151" s="751" t="s">
        <v>554</v>
      </c>
      <c r="V151" s="753"/>
      <c r="W151" s="755">
        <f aca="true" t="shared" si="105" ref="W151:AE151">W143+W144</f>
        <v>0</v>
      </c>
      <c r="X151" s="755">
        <f t="shared" si="105"/>
        <v>0</v>
      </c>
      <c r="Y151" s="755">
        <f t="shared" si="105"/>
        <v>0</v>
      </c>
      <c r="Z151" s="755">
        <f t="shared" si="105"/>
        <v>0</v>
      </c>
      <c r="AA151" s="755">
        <f t="shared" si="105"/>
        <v>0</v>
      </c>
      <c r="AB151" s="755">
        <f t="shared" si="105"/>
        <v>0</v>
      </c>
      <c r="AC151" s="755">
        <f t="shared" si="105"/>
        <v>0</v>
      </c>
      <c r="AD151" s="755">
        <f t="shared" si="105"/>
        <v>0</v>
      </c>
      <c r="AE151" s="755">
        <f t="shared" si="105"/>
        <v>0</v>
      </c>
      <c r="AF151" s="755">
        <f>AF143+AF144</f>
        <v>0</v>
      </c>
      <c r="AG151" s="755">
        <f>AG143+AG144</f>
        <v>0</v>
      </c>
      <c r="AH151" s="755">
        <f>AH143+AH144</f>
        <v>0</v>
      </c>
      <c r="AI151" s="754">
        <f>SUM(W151:AH151)</f>
        <v>0</v>
      </c>
    </row>
    <row r="152" spans="2:37" ht="13.5" thickTop="1">
      <c r="B152" s="762"/>
      <c r="C152" s="424"/>
      <c r="D152" s="424"/>
      <c r="E152" s="763"/>
      <c r="F152" s="763"/>
      <c r="G152" s="677"/>
      <c r="H152" s="677"/>
      <c r="I152" s="677"/>
      <c r="J152" s="677"/>
      <c r="K152" s="677"/>
      <c r="L152" s="677"/>
      <c r="M152" s="677"/>
      <c r="N152" s="677"/>
      <c r="O152" s="677"/>
      <c r="P152" s="677"/>
      <c r="Q152" s="677"/>
      <c r="R152" s="677"/>
      <c r="S152" s="764"/>
      <c r="T152" s="762"/>
      <c r="U152" s="424"/>
      <c r="V152" s="763"/>
      <c r="W152" s="763"/>
      <c r="X152" s="76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2:37" ht="12.75">
      <c r="B153" s="762"/>
      <c r="C153" s="424"/>
      <c r="D153" s="424"/>
      <c r="E153" s="763"/>
      <c r="F153" s="763"/>
      <c r="G153" s="677"/>
      <c r="H153" s="677"/>
      <c r="I153" s="677"/>
      <c r="J153" s="677"/>
      <c r="K153" s="677"/>
      <c r="L153" s="677"/>
      <c r="M153" s="677"/>
      <c r="N153" s="677"/>
      <c r="O153" s="677"/>
      <c r="P153" s="677"/>
      <c r="Q153" s="677"/>
      <c r="R153" s="677"/>
      <c r="S153" s="764"/>
      <c r="T153" s="762"/>
      <c r="U153" s="424"/>
      <c r="V153" s="763"/>
      <c r="W153" s="763"/>
      <c r="X153" s="763"/>
      <c r="Y153" s="765"/>
      <c r="Z153" s="765"/>
      <c r="AA153" s="765"/>
      <c r="AB153" s="765"/>
      <c r="AC153" s="765"/>
      <c r="AD153" s="765"/>
      <c r="AE153" s="765"/>
      <c r="AF153" s="765"/>
      <c r="AG153" s="765"/>
      <c r="AH153" s="765"/>
      <c r="AI153" s="765"/>
      <c r="AJ153" s="765"/>
      <c r="AK153" s="677"/>
    </row>
  </sheetData>
  <sheetProtection formatCells="0" formatColumns="0" selectLockedCells="1"/>
  <mergeCells count="23">
    <mergeCell ref="D89:D90"/>
    <mergeCell ref="C89:C90"/>
    <mergeCell ref="B89:B90"/>
    <mergeCell ref="T17:AI17"/>
    <mergeCell ref="T86:AI86"/>
    <mergeCell ref="V89:V90"/>
    <mergeCell ref="V20:V21"/>
    <mergeCell ref="W89:AI89"/>
    <mergeCell ref="U89:U90"/>
    <mergeCell ref="T89:T90"/>
    <mergeCell ref="E89:Q89"/>
    <mergeCell ref="W20:AI20"/>
    <mergeCell ref="B17:Q17"/>
    <mergeCell ref="B20:B21"/>
    <mergeCell ref="C20:C21"/>
    <mergeCell ref="D20:D21"/>
    <mergeCell ref="E20:Q20"/>
    <mergeCell ref="B7:D7"/>
    <mergeCell ref="B10:C10"/>
    <mergeCell ref="B8:D8"/>
    <mergeCell ref="T20:T21"/>
    <mergeCell ref="U20:U21"/>
    <mergeCell ref="B86:Q86"/>
  </mergeCells>
  <printOptions horizontalCentered="1"/>
  <pageMargins left="0.2362204724409449" right="0.2362204724409449" top="0.5118110236220472" bottom="0.5118110236220472" header="0.2362204724409449" footer="0.2362204724409449"/>
  <pageSetup fitToHeight="7" horizontalDpi="600" verticalDpi="600" orientation="landscape" pageOrder="overThenDown" paperSize="9" scale="36" r:id="rId1"/>
  <headerFooter alignWithMargins="0">
    <oddFooter>&amp;RСтрана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.00390625" style="201" customWidth="1"/>
    <col min="2" max="2" width="9.140625" style="201" customWidth="1"/>
    <col min="3" max="3" width="46.140625" style="201" customWidth="1"/>
    <col min="4" max="16384" width="9.140625" style="201" customWidth="1"/>
  </cols>
  <sheetData>
    <row r="1" spans="1:4" s="198" customFormat="1" ht="12.75">
      <c r="A1" s="15" t="s">
        <v>78</v>
      </c>
      <c r="B1" s="15"/>
      <c r="C1" s="195"/>
      <c r="D1" s="197"/>
    </row>
    <row r="2" spans="1:4" s="198" customFormat="1" ht="12.75">
      <c r="A2" s="15"/>
      <c r="B2" s="15"/>
      <c r="C2" s="195"/>
      <c r="D2" s="197"/>
    </row>
    <row r="3" spans="1:4" s="198" customFormat="1" ht="12.75">
      <c r="A3" s="7"/>
      <c r="B3" s="10" t="str">
        <f>+CONCATENATE('Poc. strana'!$A$15," ",'Poc. strana'!$C$15)</f>
        <v>Назив енергетског субјекта: </v>
      </c>
      <c r="C3" s="195"/>
      <c r="D3" s="197"/>
    </row>
    <row r="4" spans="1:4" s="198" customFormat="1" ht="12.75">
      <c r="A4" s="30"/>
      <c r="B4" s="10" t="str">
        <f>+CONCATENATE('Poc. strana'!$A$11," ",'Poc. strana'!$B$11)</f>
        <v>Снабдевач који обавља улогу: Гарантовано снабдевање електричном енергијом</v>
      </c>
      <c r="C4" s="200"/>
      <c r="D4" s="197"/>
    </row>
    <row r="5" spans="1:4" s="198" customFormat="1" ht="12.75">
      <c r="A5" s="30"/>
      <c r="B5" s="10" t="str">
        <f>+CONCATENATE('Poc. strana'!$A$29," ",'Poc. strana'!$C$29)</f>
        <v>Датум обраде: </v>
      </c>
      <c r="C5" s="200"/>
      <c r="D5" s="197"/>
    </row>
    <row r="6" spans="1:4" s="198" customFormat="1" ht="12.75">
      <c r="A6" s="195"/>
      <c r="B6" s="196"/>
      <c r="C6" s="200"/>
      <c r="D6" s="197"/>
    </row>
    <row r="7" spans="1:5" s="198" customFormat="1" ht="15" customHeight="1">
      <c r="A7" s="195"/>
      <c r="B7" s="959" t="s">
        <v>576</v>
      </c>
      <c r="C7" s="959"/>
      <c r="D7" s="959"/>
      <c r="E7" s="959"/>
    </row>
    <row r="8" s="198" customFormat="1" ht="12.75"/>
    <row r="9" ht="13.5" thickBot="1"/>
    <row r="10" spans="2:6" ht="26.25" thickTop="1">
      <c r="B10" s="202" t="s">
        <v>5</v>
      </c>
      <c r="C10" s="203" t="s">
        <v>54</v>
      </c>
      <c r="D10" s="204" t="s">
        <v>254</v>
      </c>
      <c r="E10" s="662" t="str">
        <f>"Остварење "&amp;'Poc. strana'!$C$19-1</f>
        <v>Остварење 2022</v>
      </c>
      <c r="F10" s="659">
        <f>+'Poc. strana'!$C$19</f>
        <v>2023</v>
      </c>
    </row>
    <row r="11" spans="2:6" s="205" customFormat="1" ht="27" customHeight="1">
      <c r="B11" s="206" t="s">
        <v>0</v>
      </c>
      <c r="C11" s="207" t="s">
        <v>296</v>
      </c>
      <c r="D11" s="208" t="s">
        <v>255</v>
      </c>
      <c r="E11" s="663">
        <f>+'9 KE t-1'!E12+'9 KE t-1'!E13+'9 KE t-1'!E14+'9 KE t-1'!E15-'9 KE t-1'!E17+'9 KE t-1'!E18</f>
        <v>0</v>
      </c>
      <c r="F11" s="660">
        <f>SUM('1 MOP'!E11:E14)-'1 MOP'!E16+'1 MOP'!E17</f>
        <v>0</v>
      </c>
    </row>
    <row r="12" spans="2:6" s="205" customFormat="1" ht="27" customHeight="1">
      <c r="B12" s="209" t="s">
        <v>1</v>
      </c>
      <c r="C12" s="210" t="s">
        <v>297</v>
      </c>
      <c r="D12" s="211" t="s">
        <v>256</v>
      </c>
      <c r="E12" s="772"/>
      <c r="F12" s="773"/>
    </row>
    <row r="13" spans="2:8" s="205" customFormat="1" ht="27" customHeight="1" thickBot="1">
      <c r="B13" s="212" t="s">
        <v>2</v>
      </c>
      <c r="C13" s="213" t="s">
        <v>517</v>
      </c>
      <c r="D13" s="214" t="str">
        <f>+D11</f>
        <v>000 дин.</v>
      </c>
      <c r="E13" s="664">
        <f>+E12*(E11/(1-E12))</f>
        <v>0</v>
      </c>
      <c r="F13" s="661">
        <f>+F12*(F11/(1-F12))</f>
        <v>0</v>
      </c>
      <c r="H13" s="201"/>
    </row>
    <row r="14" ht="13.5" thickTop="1">
      <c r="H14"/>
    </row>
    <row r="17" ht="24" customHeight="1"/>
    <row r="20" ht="27" customHeight="1"/>
    <row r="21" ht="27" customHeight="1"/>
    <row r="22" ht="27" customHeight="1"/>
    <row r="23" ht="27" customHeight="1"/>
  </sheetData>
  <sheetProtection selectLockedCells="1"/>
  <mergeCells count="1">
    <mergeCell ref="B7:E7"/>
  </mergeCells>
  <conditionalFormatting sqref="E12">
    <cfRule type="cellIs" priority="1" dxfId="2" operator="greaterThan" stopIfTrue="1">
      <formula>0.02001</formula>
    </cfRule>
  </conditionalFormatting>
  <dataValidations count="1">
    <dataValidation allowBlank="1" showInputMessage="1" showErrorMessage="1" promptTitle="Упозорење:" prompt="Проценат пословне добити гарантованог снабдевача може бити највише 2%" sqref="E12:F12"/>
  </dataValidations>
  <printOptions horizontalCentered="1"/>
  <pageMargins left="0.236220472440945" right="0.236220472440945" top="0.511811023622047" bottom="0.511811023622047" header="0.236220472440945" footer="0.236220472440945"/>
  <pageSetup fitToHeight="2" horizontalDpi="600" verticalDpi="600" orientation="landscape" paperSize="9" scale="135" r:id="rId1"/>
  <headerFooter alignWithMargins="0">
    <oddFooter>&amp;R&amp;"Arial Narrow,Regular"Страна &amp;P од &amp;N</oddFooter>
  </headerFooter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Despotovic</dc:creator>
  <cp:keywords/>
  <dc:description/>
  <cp:lastModifiedBy>AERS</cp:lastModifiedBy>
  <cp:lastPrinted>2022-06-14T11:53:28Z</cp:lastPrinted>
  <dcterms:created xsi:type="dcterms:W3CDTF">2006-07-05T09:57:32Z</dcterms:created>
  <dcterms:modified xsi:type="dcterms:W3CDTF">2023-03-02T12:08:23Z</dcterms:modified>
  <cp:category/>
  <cp:version/>
  <cp:contentType/>
  <cp:contentStatus/>
</cp:coreProperties>
</file>